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inhard_L\OneDrive\Job\AX FicoBlog\2018\2018-324 FA Parallel accounting\"/>
    </mc:Choice>
  </mc:AlternateContent>
  <bookViews>
    <workbookView xWindow="0" yWindow="0" windowWidth="13236" windowHeight="7068" tabRatio="786"/>
  </bookViews>
  <sheets>
    <sheet name="Postings 2016" sheetId="1" r:id="rId1"/>
    <sheet name="Example (1)" sheetId="10" r:id="rId2"/>
    <sheet name="Example (2)" sheetId="11" r:id="rId3"/>
    <sheet name="Example (3)" sheetId="12" r:id="rId4"/>
    <sheet name="Example (4)" sheetId="13" r:id="rId5"/>
    <sheet name="YE2016 Voucher" sheetId="4" r:id="rId6"/>
    <sheet name="Example (5)" sheetId="17" r:id="rId7"/>
    <sheet name="Example (6)" sheetId="19" r:id="rId8"/>
    <sheet name="Postings 2017" sheetId="16" r:id="rId9"/>
    <sheet name="Example (7)" sheetId="20" r:id="rId10"/>
    <sheet name="YE2017 Voucher" sheetId="21" r:id="rId11"/>
    <sheet name="Example (8)" sheetId="24" r:id="rId1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1" i="24" l="1"/>
  <c r="O20" i="24"/>
  <c r="O19" i="24"/>
  <c r="O10" i="24"/>
  <c r="M7" i="24"/>
  <c r="O7" i="24"/>
  <c r="M21" i="24"/>
  <c r="M19" i="24"/>
  <c r="M20" i="24"/>
  <c r="M7" i="19"/>
  <c r="L7" i="24"/>
  <c r="K7" i="24"/>
  <c r="M10" i="24"/>
  <c r="N13" i="24"/>
  <c r="L13" i="24"/>
  <c r="K13" i="24"/>
  <c r="H13" i="24"/>
  <c r="F13" i="24"/>
  <c r="O12" i="24"/>
  <c r="M12" i="24"/>
  <c r="H12" i="24"/>
  <c r="F12" i="24"/>
  <c r="O6" i="24"/>
  <c r="M6" i="24"/>
  <c r="H6" i="24"/>
  <c r="F6" i="24"/>
  <c r="K14" i="24" l="1"/>
  <c r="O13" i="24"/>
  <c r="M13" i="24"/>
  <c r="L13" i="20"/>
  <c r="K13" i="20"/>
  <c r="G23" i="20"/>
  <c r="H23" i="20" s="1"/>
  <c r="E23" i="20"/>
  <c r="F23" i="20" s="1"/>
  <c r="D23" i="20"/>
  <c r="D25" i="20" s="1"/>
  <c r="G24" i="20"/>
  <c r="N13" i="20" s="1"/>
  <c r="E24" i="20"/>
  <c r="D24" i="20"/>
  <c r="G25" i="20"/>
  <c r="H13" i="20"/>
  <c r="F13" i="20"/>
  <c r="O12" i="20"/>
  <c r="M12" i="20"/>
  <c r="H12" i="20"/>
  <c r="F12" i="20"/>
  <c r="K7" i="20"/>
  <c r="K14" i="20" s="1"/>
  <c r="O6" i="20"/>
  <c r="M6" i="20"/>
  <c r="H6" i="20"/>
  <c r="F6" i="20"/>
  <c r="H25" i="19"/>
  <c r="G25" i="19"/>
  <c r="F25" i="19"/>
  <c r="E25" i="19"/>
  <c r="D25" i="19"/>
  <c r="O13" i="19"/>
  <c r="M13" i="19"/>
  <c r="H13" i="19"/>
  <c r="F13" i="19"/>
  <c r="O12" i="19"/>
  <c r="M12" i="19"/>
  <c r="H12" i="19"/>
  <c r="F12" i="19"/>
  <c r="K7" i="19"/>
  <c r="O6" i="19"/>
  <c r="M6" i="19"/>
  <c r="H6" i="19"/>
  <c r="F6" i="19"/>
  <c r="K7" i="17"/>
  <c r="M7" i="17" s="1"/>
  <c r="N13" i="17"/>
  <c r="L13" i="17"/>
  <c r="O12" i="17"/>
  <c r="M12" i="17"/>
  <c r="H12" i="17"/>
  <c r="F12" i="17"/>
  <c r="O11" i="17"/>
  <c r="M11" i="17"/>
  <c r="H11" i="17"/>
  <c r="F11" i="17"/>
  <c r="O6" i="17"/>
  <c r="M6" i="17"/>
  <c r="H6" i="17"/>
  <c r="F6" i="17"/>
  <c r="E7" i="10"/>
  <c r="E7" i="11" s="1"/>
  <c r="E22" i="11" s="1"/>
  <c r="G13" i="1"/>
  <c r="F7" i="10" s="1"/>
  <c r="F22" i="10" s="1"/>
  <c r="G12" i="1"/>
  <c r="G11" i="1"/>
  <c r="D7" i="10" s="1"/>
  <c r="D22" i="10" s="1"/>
  <c r="O7" i="17" l="1"/>
  <c r="O13" i="17" s="1"/>
  <c r="K13" i="17"/>
  <c r="H24" i="20"/>
  <c r="H25" i="20" s="1"/>
  <c r="F25" i="20"/>
  <c r="F24" i="20"/>
  <c r="E25" i="20"/>
  <c r="O13" i="20"/>
  <c r="E22" i="10"/>
  <c r="D7" i="11"/>
  <c r="D22" i="11" s="1"/>
  <c r="F22" i="11" s="1"/>
  <c r="G7" i="11"/>
  <c r="G22" i="11" s="1"/>
  <c r="M13" i="20"/>
  <c r="K14" i="19"/>
  <c r="M13" i="17"/>
  <c r="H24" i="17"/>
  <c r="G24" i="17"/>
  <c r="D7" i="12"/>
  <c r="D13" i="12" s="1"/>
  <c r="E7" i="12"/>
  <c r="F7" i="12" s="1"/>
  <c r="O12" i="13"/>
  <c r="O11" i="13"/>
  <c r="O6" i="13"/>
  <c r="O13" i="13" s="1"/>
  <c r="H23" i="13"/>
  <c r="H20" i="13"/>
  <c r="H12" i="13"/>
  <c r="H11" i="13"/>
  <c r="H6" i="13"/>
  <c r="F23" i="13"/>
  <c r="F20" i="13"/>
  <c r="N13" i="13"/>
  <c r="L13" i="13"/>
  <c r="K13" i="13"/>
  <c r="M12" i="13"/>
  <c r="F12" i="13"/>
  <c r="M11" i="13"/>
  <c r="F11" i="13"/>
  <c r="M6" i="13"/>
  <c r="M13" i="13" s="1"/>
  <c r="F6" i="13"/>
  <c r="F6" i="12"/>
  <c r="G24" i="12"/>
  <c r="F23" i="12"/>
  <c r="F20" i="12"/>
  <c r="M13" i="12"/>
  <c r="K13" i="12"/>
  <c r="J13" i="12"/>
  <c r="L12" i="12"/>
  <c r="F12" i="12"/>
  <c r="L11" i="12"/>
  <c r="F11" i="12"/>
  <c r="L6" i="12"/>
  <c r="L12" i="11"/>
  <c r="L11" i="11"/>
  <c r="L8" i="11"/>
  <c r="L6" i="11"/>
  <c r="L13" i="11" s="1"/>
  <c r="F23" i="11"/>
  <c r="F20" i="11"/>
  <c r="F12" i="11"/>
  <c r="F11" i="11"/>
  <c r="F6" i="11"/>
  <c r="G24" i="11"/>
  <c r="E24" i="11"/>
  <c r="D24" i="11"/>
  <c r="M13" i="11"/>
  <c r="K13" i="11"/>
  <c r="J13" i="11"/>
  <c r="G13" i="11"/>
  <c r="E13" i="11"/>
  <c r="F24" i="10"/>
  <c r="E24" i="10"/>
  <c r="D24" i="10"/>
  <c r="K13" i="10"/>
  <c r="J13" i="10"/>
  <c r="I13" i="10"/>
  <c r="F13" i="10"/>
  <c r="E13" i="10"/>
  <c r="D13" i="10"/>
  <c r="G7" i="12" l="1"/>
  <c r="G13" i="12" s="1"/>
  <c r="F7" i="11"/>
  <c r="D13" i="11"/>
  <c r="F24" i="11"/>
  <c r="E13" i="12"/>
  <c r="G7" i="13"/>
  <c r="G7" i="17"/>
  <c r="G7" i="20"/>
  <c r="G7" i="24" s="1"/>
  <c r="G7" i="19"/>
  <c r="F13" i="11"/>
  <c r="E7" i="19"/>
  <c r="E7" i="20"/>
  <c r="E7" i="24" s="1"/>
  <c r="E7" i="17"/>
  <c r="D7" i="20"/>
  <c r="D7" i="24" s="1"/>
  <c r="D14" i="24" s="1"/>
  <c r="D7" i="17"/>
  <c r="D7" i="19"/>
  <c r="L13" i="12"/>
  <c r="E7" i="13"/>
  <c r="E22" i="12"/>
  <c r="E24" i="12" s="1"/>
  <c r="F13" i="12"/>
  <c r="F22" i="12"/>
  <c r="F24" i="12" s="1"/>
  <c r="D22" i="12"/>
  <c r="D24" i="12" s="1"/>
  <c r="D7" i="13"/>
  <c r="F46" i="1"/>
  <c r="E46" i="1"/>
  <c r="D46" i="1"/>
  <c r="F35" i="1"/>
  <c r="E35" i="1"/>
  <c r="D35" i="1"/>
  <c r="K35" i="1"/>
  <c r="J35" i="1"/>
  <c r="I35" i="1"/>
  <c r="G14" i="24" l="1"/>
  <c r="H7" i="24"/>
  <c r="H14" i="24" s="1"/>
  <c r="E14" i="24"/>
  <c r="F7" i="24"/>
  <c r="F14" i="24" s="1"/>
  <c r="M10" i="19"/>
  <c r="O10" i="20"/>
  <c r="M10" i="20"/>
  <c r="O10" i="19"/>
  <c r="E24" i="17"/>
  <c r="F7" i="17"/>
  <c r="E13" i="17"/>
  <c r="H7" i="19"/>
  <c r="H14" i="19" s="1"/>
  <c r="G14" i="19"/>
  <c r="D24" i="17"/>
  <c r="D13" i="17"/>
  <c r="F7" i="20"/>
  <c r="F14" i="20" s="1"/>
  <c r="E14" i="20"/>
  <c r="G14" i="20"/>
  <c r="H7" i="20"/>
  <c r="H14" i="20" s="1"/>
  <c r="F7" i="19"/>
  <c r="F14" i="19" s="1"/>
  <c r="E14" i="19"/>
  <c r="G13" i="17"/>
  <c r="H7" i="17"/>
  <c r="H13" i="17" s="1"/>
  <c r="D14" i="19"/>
  <c r="D14" i="20"/>
  <c r="G22" i="13"/>
  <c r="H7" i="13"/>
  <c r="H13" i="13" s="1"/>
  <c r="G13" i="13"/>
  <c r="D22" i="13"/>
  <c r="D24" i="13" s="1"/>
  <c r="D13" i="13"/>
  <c r="E22" i="13"/>
  <c r="E24" i="13" s="1"/>
  <c r="E13" i="13"/>
  <c r="F7" i="13"/>
  <c r="L7" i="19" l="1"/>
  <c r="L14" i="24" s="1"/>
  <c r="M14" i="24"/>
  <c r="G24" i="13"/>
  <c r="H22" i="13"/>
  <c r="H24" i="13" s="1"/>
  <c r="F24" i="17"/>
  <c r="F13" i="17"/>
  <c r="F22" i="13"/>
  <c r="F24" i="13" s="1"/>
  <c r="F13" i="13"/>
  <c r="M7" i="20" l="1"/>
  <c r="M14" i="20" s="1"/>
  <c r="M14" i="19"/>
  <c r="L14" i="19"/>
  <c r="L7" i="20"/>
  <c r="O7" i="19"/>
  <c r="O14" i="24" s="1"/>
  <c r="N7" i="19"/>
  <c r="N7" i="24" s="1"/>
  <c r="N14" i="24" s="1"/>
  <c r="O7" i="20" l="1"/>
  <c r="O14" i="20" s="1"/>
  <c r="O14" i="19"/>
  <c r="L14" i="20"/>
  <c r="N14" i="19"/>
  <c r="N7" i="20"/>
  <c r="N14" i="20" l="1"/>
</calcChain>
</file>

<file path=xl/sharedStrings.xml><?xml version="1.0" encoding="utf-8"?>
<sst xmlns="http://schemas.openxmlformats.org/spreadsheetml/2006/main" count="751" uniqueCount="112">
  <si>
    <t>FA Trains EL</t>
  </si>
  <si>
    <t>FA Trains EL - Accum Depreciation</t>
  </si>
  <si>
    <t>Bank Account - EUR</t>
  </si>
  <si>
    <t>Accounts Payable - Domestic</t>
  </si>
  <si>
    <t>Depreciation Expense</t>
  </si>
  <si>
    <t>Assets</t>
  </si>
  <si>
    <t>Equity &amp; Liabilities</t>
  </si>
  <si>
    <t>Capital Stock</t>
  </si>
  <si>
    <t>Retained Earnings</t>
  </si>
  <si>
    <t>CUR</t>
  </si>
  <si>
    <t>OP</t>
  </si>
  <si>
    <t>TAX</t>
  </si>
  <si>
    <t>Bad Debt Expense</t>
  </si>
  <si>
    <t>Other Contingent Liabilities for bad debt</t>
  </si>
  <si>
    <t>P&amp;L Statement</t>
  </si>
  <si>
    <t>Fixed Assets</t>
  </si>
  <si>
    <t>Current Assets</t>
  </si>
  <si>
    <t>Equity</t>
  </si>
  <si>
    <t>Liablities</t>
  </si>
  <si>
    <t>Sales</t>
  </si>
  <si>
    <t>Costs</t>
  </si>
  <si>
    <t xml:space="preserve">Other Revenues </t>
  </si>
  <si>
    <t>Total Assets</t>
  </si>
  <si>
    <t>Total Equity &amp; Liabilities</t>
  </si>
  <si>
    <t>Total Profit/Loss</t>
  </si>
  <si>
    <t>Date</t>
  </si>
  <si>
    <t>Transaction</t>
  </si>
  <si>
    <t>Investor puts money in</t>
  </si>
  <si>
    <t>DR</t>
  </si>
  <si>
    <t>CR</t>
  </si>
  <si>
    <t>Layer</t>
  </si>
  <si>
    <t>Amount</t>
  </si>
  <si>
    <t>Purchase of FA</t>
  </si>
  <si>
    <t>Sale of services</t>
  </si>
  <si>
    <t>Accounts Receivable</t>
  </si>
  <si>
    <t>Comment</t>
  </si>
  <si>
    <t>Automatically created via derived book linkage</t>
  </si>
  <si>
    <t>Depreciation FA</t>
  </si>
  <si>
    <t>Bad debt reserve</t>
  </si>
  <si>
    <t>Via separate depreciation proposal OP layer</t>
  </si>
  <si>
    <t>Via separate depreciation proposal TAX layer</t>
  </si>
  <si>
    <t>Via separate depreciation proposal CUR layer</t>
  </si>
  <si>
    <t>Manual delta posting. Reserve local GAAP: $7500</t>
  </si>
  <si>
    <t>Manual delta posting. Reserve TAX GAAP: 5000</t>
  </si>
  <si>
    <t>Bridge OP Layer</t>
  </si>
  <si>
    <t>Bridge TAX Layer</t>
  </si>
  <si>
    <t>CUR + OP</t>
  </si>
  <si>
    <t>Journal number</t>
  </si>
  <si>
    <t>Voucher</t>
  </si>
  <si>
    <t>Year closed</t>
  </si>
  <si>
    <t>Ledger account</t>
  </si>
  <si>
    <t>Account name</t>
  </si>
  <si>
    <t>Description</t>
  </si>
  <si>
    <t>Currency</t>
  </si>
  <si>
    <t>Amount in transaction currency</t>
  </si>
  <si>
    <t>Amount in reporting currency</t>
  </si>
  <si>
    <t>Posting type</t>
  </si>
  <si>
    <t>Posting layer</t>
  </si>
  <si>
    <t>Created by</t>
  </si>
  <si>
    <t>Created date and time</t>
  </si>
  <si>
    <t>No</t>
  </si>
  <si>
    <t>200100--</t>
  </si>
  <si>
    <t>EUR</t>
  </si>
  <si>
    <t>Current</t>
  </si>
  <si>
    <t>ludwig</t>
  </si>
  <si>
    <t>300160--</t>
  </si>
  <si>
    <t>110130--</t>
  </si>
  <si>
    <t>130100--</t>
  </si>
  <si>
    <t>Accounts Receivable - Domestic</t>
  </si>
  <si>
    <t>300110--</t>
  </si>
  <si>
    <t>180150--</t>
  </si>
  <si>
    <t>Trains Electric</t>
  </si>
  <si>
    <t>218170--</t>
  </si>
  <si>
    <t>Other contingent liabilities for bad debt</t>
  </si>
  <si>
    <t>180250--</t>
  </si>
  <si>
    <t>Trains Electric - Accum. Depreciation</t>
  </si>
  <si>
    <t>Operations</t>
  </si>
  <si>
    <t>900001----</t>
  </si>
  <si>
    <t>LOCAL GAAP BRIDGE</t>
  </si>
  <si>
    <t>Tax</t>
  </si>
  <si>
    <t>900002----</t>
  </si>
  <si>
    <t>TAX GAAP BRIDGE</t>
  </si>
  <si>
    <t>31 Dec 2016</t>
  </si>
  <si>
    <t>ManReporter OP</t>
  </si>
  <si>
    <t>ManReporter TAX</t>
  </si>
  <si>
    <t>Opening transactions 1.1.2017</t>
  </si>
  <si>
    <t>wrong profit</t>
  </si>
  <si>
    <t>manual calc and posted</t>
  </si>
  <si>
    <t>180150
Fixed assets</t>
  </si>
  <si>
    <t>200100
Accounts Payable</t>
  </si>
  <si>
    <t>607250
Depreciation expense</t>
  </si>
  <si>
    <t>180250
Accum. Depreciation</t>
  </si>
  <si>
    <t>110130
Bank</t>
  </si>
  <si>
    <t>300110
Capital stock</t>
  </si>
  <si>
    <t>130100
Accounts Receivable</t>
  </si>
  <si>
    <t>401300
Revenues</t>
  </si>
  <si>
    <t>618170
Bad Debt Expense</t>
  </si>
  <si>
    <t>218170
Liab. for bad debt</t>
  </si>
  <si>
    <t>red numbers are wrong</t>
  </si>
  <si>
    <t>MR correction position for double counting effect</t>
  </si>
  <si>
    <t>DE6-000051</t>
  </si>
  <si>
    <t>YE2017-DE6</t>
  </si>
  <si>
    <t>DE6-000052</t>
  </si>
  <si>
    <t>DE6-000053</t>
  </si>
  <si>
    <t>YE2016-DE6</t>
  </si>
  <si>
    <t>DE6-000031</t>
  </si>
  <si>
    <t>DE6-000032</t>
  </si>
  <si>
    <t>DE6-000033</t>
  </si>
  <si>
    <t>profit 2016</t>
  </si>
  <si>
    <t>loss 2017</t>
  </si>
  <si>
    <t>900001
Local GAAP Bridge Account</t>
  </si>
  <si>
    <t>900002
Tax GAAP Bridge Account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</si>
</sst>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* #,##0.00\ &quot;€&quot;_-;\-* #,##0.00\ &quot;€&quot;_-;_-* &quot;-&quot;??\ &quot;€&quot;_-;_-@_-"/>
    <numFmt numFmtId="164" formatCode="_-[$$-409]* #,##0_ ;_-[$$-409]* \-#,##0\ ;_-[$$-409]* &quot;-&quot;??_ ;_-@_ "/>
    <numFmt numFmtId="165" formatCode="_-* #,##0\ [$€-407]_-;\-* #,##0\ [$€-407]_-;_-* &quot;-&quot;??\ [$€-407]_-;_-@_-"/>
    <numFmt numFmtId="166" formatCode="_-* #,##0\ &quot;€&quot;_-;\-* #,##0\ &quot;€&quot;_-;_-* &quot;-&quot;??\ &quot;€&quot;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rgb="FFFFFF00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00FFFF"/>
        <bgColor theme="4" tint="0.79998168889431442"/>
      </patternFill>
    </fill>
    <fill>
      <patternFill patternType="solid">
        <fgColor rgb="FFFF66FF"/>
        <bgColor theme="4" tint="0.79998168889431442"/>
      </patternFill>
    </fill>
    <fill>
      <patternFill patternType="solid">
        <fgColor rgb="FFFFFF99"/>
        <bgColor theme="4" tint="0.79998168889431442"/>
      </patternFill>
    </fill>
  </fills>
  <borders count="2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69">
    <xf numFmtId="0" fontId="0" fillId="0" borderId="0" xfId="0"/>
    <xf numFmtId="0" fontId="0" fillId="2" borderId="0" xfId="0" applyFill="1" applyBorder="1"/>
    <xf numFmtId="0" fontId="0" fillId="3" borderId="0" xfId="0" applyFill="1" applyBorder="1"/>
    <xf numFmtId="0" fontId="0" fillId="0" borderId="12" xfId="0" applyBorder="1"/>
    <xf numFmtId="164" fontId="0" fillId="0" borderId="12" xfId="0" applyNumberFormat="1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15" fontId="0" fillId="0" borderId="16" xfId="0" applyNumberFormat="1" applyBorder="1"/>
    <xf numFmtId="0" fontId="0" fillId="0" borderId="18" xfId="0" applyBorder="1"/>
    <xf numFmtId="0" fontId="0" fillId="0" borderId="19" xfId="0" applyBorder="1"/>
    <xf numFmtId="0" fontId="0" fillId="0" borderId="0" xfId="0" applyFill="1" applyBorder="1"/>
    <xf numFmtId="164" fontId="0" fillId="0" borderId="19" xfId="0" applyNumberFormat="1" applyBorder="1"/>
    <xf numFmtId="0" fontId="0" fillId="0" borderId="7" xfId="0" applyFill="1" applyBorder="1"/>
    <xf numFmtId="49" fontId="0" fillId="0" borderId="0" xfId="0" applyNumberFormat="1" applyAlignment="1">
      <alignment horizontal="left"/>
    </xf>
    <xf numFmtId="14" fontId="0" fillId="0" borderId="0" xfId="0" applyNumberFormat="1" applyAlignment="1">
      <alignment horizontal="left"/>
    </xf>
    <xf numFmtId="4" fontId="0" fillId="0" borderId="0" xfId="0" applyNumberFormat="1" applyAlignment="1">
      <alignment horizontal="left"/>
    </xf>
    <xf numFmtId="22" fontId="0" fillId="0" borderId="0" xfId="0" applyNumberFormat="1" applyAlignment="1">
      <alignment horizontal="left"/>
    </xf>
    <xf numFmtId="0" fontId="0" fillId="4" borderId="0" xfId="0" applyFill="1" applyBorder="1"/>
    <xf numFmtId="164" fontId="0" fillId="4" borderId="0" xfId="0" applyNumberFormat="1" applyFill="1" applyBorder="1"/>
    <xf numFmtId="0" fontId="0" fillId="4" borderId="7" xfId="0" applyFill="1" applyBorder="1"/>
    <xf numFmtId="0" fontId="0" fillId="5" borderId="0" xfId="0" applyFill="1" applyBorder="1"/>
    <xf numFmtId="164" fontId="0" fillId="5" borderId="0" xfId="0" applyNumberFormat="1" applyFill="1" applyBorder="1"/>
    <xf numFmtId="0" fontId="0" fillId="5" borderId="7" xfId="0" applyFill="1" applyBorder="1"/>
    <xf numFmtId="49" fontId="0" fillId="3" borderId="0" xfId="0" applyNumberFormat="1" applyFill="1" applyAlignment="1">
      <alignment horizontal="left"/>
    </xf>
    <xf numFmtId="0" fontId="0" fillId="0" borderId="17" xfId="0" applyBorder="1" applyAlignment="1">
      <alignment wrapText="1"/>
    </xf>
    <xf numFmtId="0" fontId="0" fillId="0" borderId="20" xfId="0" applyBorder="1" applyAlignment="1">
      <alignment wrapText="1"/>
    </xf>
    <xf numFmtId="0" fontId="0" fillId="3" borderId="12" xfId="0" applyFill="1" applyBorder="1"/>
    <xf numFmtId="0" fontId="0" fillId="0" borderId="6" xfId="0" applyFill="1" applyBorder="1"/>
    <xf numFmtId="0" fontId="0" fillId="0" borderId="4" xfId="0" applyFill="1" applyBorder="1"/>
    <xf numFmtId="0" fontId="4" fillId="0" borderId="9" xfId="0" applyFont="1" applyFill="1" applyBorder="1"/>
    <xf numFmtId="0" fontId="0" fillId="0" borderId="10" xfId="0" applyFill="1" applyBorder="1"/>
    <xf numFmtId="0" fontId="6" fillId="0" borderId="4" xfId="0" applyFont="1" applyFill="1" applyBorder="1"/>
    <xf numFmtId="0" fontId="7" fillId="6" borderId="0" xfId="0" applyFont="1" applyFill="1"/>
    <xf numFmtId="0" fontId="0" fillId="2" borderId="12" xfId="0" applyFill="1" applyBorder="1"/>
    <xf numFmtId="0" fontId="0" fillId="2" borderId="19" xfId="0" applyFill="1" applyBorder="1"/>
    <xf numFmtId="0" fontId="0" fillId="2" borderId="8" xfId="0" applyFill="1" applyBorder="1"/>
    <xf numFmtId="164" fontId="0" fillId="2" borderId="5" xfId="0" applyNumberFormat="1" applyFill="1" applyBorder="1"/>
    <xf numFmtId="0" fontId="0" fillId="2" borderId="5" xfId="0" applyFill="1" applyBorder="1"/>
    <xf numFmtId="0" fontId="0" fillId="3" borderId="7" xfId="0" applyFill="1" applyBorder="1"/>
    <xf numFmtId="164" fontId="0" fillId="3" borderId="0" xfId="0" applyNumberFormat="1" applyFill="1" applyBorder="1"/>
    <xf numFmtId="0" fontId="0" fillId="2" borderId="7" xfId="0" applyFill="1" applyBorder="1"/>
    <xf numFmtId="0" fontId="0" fillId="7" borderId="12" xfId="0" applyFill="1" applyBorder="1"/>
    <xf numFmtId="0" fontId="0" fillId="7" borderId="7" xfId="0" applyFill="1" applyBorder="1"/>
    <xf numFmtId="0" fontId="0" fillId="7" borderId="0" xfId="0" applyFill="1" applyBorder="1"/>
    <xf numFmtId="164" fontId="0" fillId="7" borderId="0" xfId="0" applyNumberFormat="1" applyFill="1" applyBorder="1"/>
    <xf numFmtId="0" fontId="0" fillId="8" borderId="8" xfId="0" applyFill="1" applyBorder="1"/>
    <xf numFmtId="0" fontId="0" fillId="8" borderId="5" xfId="0" applyFill="1" applyBorder="1"/>
    <xf numFmtId="0" fontId="4" fillId="0" borderId="6" xfId="0" applyFont="1" applyFill="1" applyBorder="1"/>
    <xf numFmtId="0" fontId="6" fillId="0" borderId="0" xfId="0" applyFont="1" applyFill="1" applyBorder="1"/>
    <xf numFmtId="0" fontId="4" fillId="0" borderId="7" xfId="0" applyFont="1" applyFill="1" applyBorder="1"/>
    <xf numFmtId="49" fontId="0" fillId="2" borderId="0" xfId="0" applyNumberFormat="1" applyFill="1" applyAlignment="1">
      <alignment horizontal="left"/>
    </xf>
    <xf numFmtId="49" fontId="0" fillId="7" borderId="0" xfId="0" applyNumberFormat="1" applyFill="1" applyAlignment="1">
      <alignment horizontal="left"/>
    </xf>
    <xf numFmtId="0" fontId="0" fillId="0" borderId="21" xfId="0" applyBorder="1"/>
    <xf numFmtId="0" fontId="0" fillId="0" borderId="22" xfId="0" applyBorder="1"/>
    <xf numFmtId="166" fontId="0" fillId="0" borderId="12" xfId="1" applyNumberFormat="1" applyFont="1" applyBorder="1"/>
    <xf numFmtId="165" fontId="0" fillId="3" borderId="0" xfId="0" applyNumberFormat="1" applyFill="1" applyBorder="1"/>
    <xf numFmtId="165" fontId="0" fillId="7" borderId="0" xfId="0" applyNumberFormat="1" applyFill="1" applyBorder="1"/>
    <xf numFmtId="165" fontId="0" fillId="2" borderId="5" xfId="0" applyNumberFormat="1" applyFill="1" applyBorder="1"/>
    <xf numFmtId="165" fontId="0" fillId="3" borderId="7" xfId="0" applyNumberFormat="1" applyFill="1" applyBorder="1"/>
    <xf numFmtId="165" fontId="0" fillId="7" borderId="7" xfId="0" applyNumberFormat="1" applyFill="1" applyBorder="1"/>
    <xf numFmtId="165" fontId="0" fillId="2" borderId="8" xfId="0" applyNumberFormat="1" applyFill="1" applyBorder="1"/>
    <xf numFmtId="165" fontId="0" fillId="3" borderId="10" xfId="0" applyNumberFormat="1" applyFill="1" applyBorder="1"/>
    <xf numFmtId="165" fontId="0" fillId="7" borderId="10" xfId="0" applyNumberFormat="1" applyFill="1" applyBorder="1"/>
    <xf numFmtId="165" fontId="0" fillId="2" borderId="11" xfId="0" applyNumberFormat="1" applyFill="1" applyBorder="1"/>
    <xf numFmtId="165" fontId="0" fillId="3" borderId="0" xfId="1" applyNumberFormat="1" applyFont="1" applyFill="1" applyBorder="1"/>
    <xf numFmtId="166" fontId="0" fillId="3" borderId="0" xfId="1" applyNumberFormat="1" applyFont="1" applyFill="1" applyBorder="1"/>
    <xf numFmtId="166" fontId="0" fillId="7" borderId="0" xfId="1" applyNumberFormat="1" applyFont="1" applyFill="1" applyBorder="1"/>
    <xf numFmtId="166" fontId="2" fillId="4" borderId="0" xfId="1" applyNumberFormat="1" applyFont="1" applyFill="1" applyBorder="1"/>
    <xf numFmtId="166" fontId="0" fillId="2" borderId="5" xfId="1" applyNumberFormat="1" applyFont="1" applyFill="1" applyBorder="1"/>
    <xf numFmtId="166" fontId="0" fillId="4" borderId="0" xfId="1" applyNumberFormat="1" applyFont="1" applyFill="1" applyBorder="1"/>
    <xf numFmtId="166" fontId="0" fillId="3" borderId="7" xfId="1" applyNumberFormat="1" applyFont="1" applyFill="1" applyBorder="1"/>
    <xf numFmtId="166" fontId="0" fillId="7" borderId="7" xfId="1" applyNumberFormat="1" applyFont="1" applyFill="1" applyBorder="1"/>
    <xf numFmtId="166" fontId="0" fillId="2" borderId="8" xfId="1" applyNumberFormat="1" applyFont="1" applyFill="1" applyBorder="1"/>
    <xf numFmtId="166" fontId="0" fillId="3" borderId="10" xfId="1" applyNumberFormat="1" applyFont="1" applyFill="1" applyBorder="1"/>
    <xf numFmtId="166" fontId="0" fillId="7" borderId="10" xfId="1" applyNumberFormat="1" applyFont="1" applyFill="1" applyBorder="1"/>
    <xf numFmtId="166" fontId="0" fillId="4" borderId="10" xfId="1" applyNumberFormat="1" applyFont="1" applyFill="1" applyBorder="1"/>
    <xf numFmtId="166" fontId="0" fillId="2" borderId="11" xfId="1" applyNumberFormat="1" applyFont="1" applyFill="1" applyBorder="1"/>
    <xf numFmtId="166" fontId="0" fillId="5" borderId="0" xfId="1" applyNumberFormat="1" applyFont="1" applyFill="1" applyBorder="1"/>
    <xf numFmtId="166" fontId="0" fillId="5" borderId="10" xfId="1" applyNumberFormat="1" applyFont="1" applyFill="1" applyBorder="1"/>
    <xf numFmtId="166" fontId="0" fillId="2" borderId="0" xfId="1" applyNumberFormat="1" applyFont="1" applyFill="1" applyBorder="1"/>
    <xf numFmtId="166" fontId="0" fillId="8" borderId="5" xfId="1" applyNumberFormat="1" applyFont="1" applyFill="1" applyBorder="1"/>
    <xf numFmtId="166" fontId="0" fillId="5" borderId="7" xfId="1" applyNumberFormat="1" applyFont="1" applyFill="1" applyBorder="1"/>
    <xf numFmtId="166" fontId="0" fillId="2" borderId="7" xfId="1" applyNumberFormat="1" applyFont="1" applyFill="1" applyBorder="1"/>
    <xf numFmtId="166" fontId="0" fillId="8" borderId="8" xfId="1" applyNumberFormat="1" applyFont="1" applyFill="1" applyBorder="1"/>
    <xf numFmtId="14" fontId="7" fillId="6" borderId="0" xfId="0" applyNumberFormat="1" applyFont="1" applyFill="1"/>
    <xf numFmtId="166" fontId="2" fillId="5" borderId="0" xfId="1" applyNumberFormat="1" applyFont="1" applyFill="1" applyBorder="1"/>
    <xf numFmtId="166" fontId="2" fillId="8" borderId="5" xfId="1" applyNumberFormat="1" applyFont="1" applyFill="1" applyBorder="1"/>
    <xf numFmtId="0" fontId="5" fillId="6" borderId="13" xfId="0" applyFont="1" applyFill="1" applyBorder="1"/>
    <xf numFmtId="0" fontId="5" fillId="6" borderId="14" xfId="0" applyFont="1" applyFill="1" applyBorder="1"/>
    <xf numFmtId="0" fontId="5" fillId="6" borderId="15" xfId="0" applyFont="1" applyFill="1" applyBorder="1"/>
    <xf numFmtId="166" fontId="0" fillId="0" borderId="19" xfId="1" applyNumberFormat="1" applyFont="1" applyBorder="1"/>
    <xf numFmtId="0" fontId="0" fillId="0" borderId="12" xfId="0" applyBorder="1" applyAlignment="1">
      <alignment wrapText="1"/>
    </xf>
    <xf numFmtId="0" fontId="0" fillId="0" borderId="19" xfId="0" applyBorder="1" applyAlignment="1">
      <alignment wrapText="1"/>
    </xf>
    <xf numFmtId="0" fontId="0" fillId="9" borderId="0" xfId="0" applyFill="1"/>
    <xf numFmtId="0" fontId="0" fillId="9" borderId="7" xfId="0" applyFill="1" applyBorder="1"/>
    <xf numFmtId="0" fontId="0" fillId="9" borderId="8" xfId="0" applyFill="1" applyBorder="1"/>
    <xf numFmtId="164" fontId="0" fillId="9" borderId="0" xfId="0" applyNumberFormat="1" applyFill="1" applyBorder="1"/>
    <xf numFmtId="164" fontId="0" fillId="9" borderId="5" xfId="0" applyNumberFormat="1" applyFill="1" applyBorder="1"/>
    <xf numFmtId="164" fontId="0" fillId="9" borderId="0" xfId="1" applyNumberFormat="1" applyFont="1" applyFill="1" applyBorder="1"/>
    <xf numFmtId="164" fontId="0" fillId="9" borderId="7" xfId="0" applyNumberFormat="1" applyFill="1" applyBorder="1"/>
    <xf numFmtId="164" fontId="0" fillId="9" borderId="8" xfId="0" applyNumberFormat="1" applyFill="1" applyBorder="1"/>
    <xf numFmtId="164" fontId="0" fillId="9" borderId="10" xfId="0" applyNumberFormat="1" applyFill="1" applyBorder="1"/>
    <xf numFmtId="164" fontId="0" fillId="9" borderId="11" xfId="0" applyNumberFormat="1" applyFill="1" applyBorder="1"/>
    <xf numFmtId="15" fontId="0" fillId="0" borderId="13" xfId="0" applyNumberFormat="1" applyBorder="1"/>
    <xf numFmtId="0" fontId="0" fillId="0" borderId="14" xfId="0" applyBorder="1" applyAlignment="1">
      <alignment wrapText="1"/>
    </xf>
    <xf numFmtId="0" fontId="0" fillId="3" borderId="14" xfId="0" applyFill="1" applyBorder="1"/>
    <xf numFmtId="166" fontId="0" fillId="0" borderId="14" xfId="1" applyNumberFormat="1" applyFont="1" applyBorder="1"/>
    <xf numFmtId="0" fontId="0" fillId="0" borderId="21" xfId="0" applyBorder="1" applyAlignment="1">
      <alignment wrapText="1"/>
    </xf>
    <xf numFmtId="0" fontId="0" fillId="3" borderId="21" xfId="0" applyFill="1" applyBorder="1"/>
    <xf numFmtId="166" fontId="0" fillId="0" borderId="21" xfId="1" applyNumberFormat="1" applyFont="1" applyBorder="1"/>
    <xf numFmtId="0" fontId="0" fillId="0" borderId="22" xfId="0" applyBorder="1" applyAlignment="1">
      <alignment wrapText="1"/>
    </xf>
    <xf numFmtId="0" fontId="0" fillId="9" borderId="6" xfId="0" applyFill="1" applyBorder="1"/>
    <xf numFmtId="0" fontId="2" fillId="9" borderId="0" xfId="0" applyFont="1" applyFill="1"/>
    <xf numFmtId="165" fontId="0" fillId="0" borderId="0" xfId="0" applyNumberFormat="1" applyAlignment="1">
      <alignment horizontal="left"/>
    </xf>
    <xf numFmtId="165" fontId="0" fillId="3" borderId="0" xfId="0" applyNumberFormat="1" applyFill="1" applyAlignment="1">
      <alignment horizontal="left"/>
    </xf>
    <xf numFmtId="165" fontId="0" fillId="7" borderId="0" xfId="0" applyNumberFormat="1" applyFill="1" applyAlignment="1">
      <alignment horizontal="left"/>
    </xf>
    <xf numFmtId="165" fontId="0" fillId="2" borderId="0" xfId="0" applyNumberFormat="1" applyFill="1" applyAlignment="1">
      <alignment horizontal="left"/>
    </xf>
    <xf numFmtId="166" fontId="0" fillId="9" borderId="0" xfId="0" applyNumberFormat="1" applyFill="1"/>
    <xf numFmtId="165" fontId="0" fillId="9" borderId="0" xfId="0" applyNumberFormat="1" applyFill="1"/>
    <xf numFmtId="166" fontId="2" fillId="9" borderId="0" xfId="0" applyNumberFormat="1" applyFont="1" applyFill="1"/>
    <xf numFmtId="14" fontId="2" fillId="9" borderId="0" xfId="0" applyNumberFormat="1" applyFont="1" applyFill="1"/>
    <xf numFmtId="164" fontId="0" fillId="9" borderId="0" xfId="0" applyNumberFormat="1" applyFill="1"/>
    <xf numFmtId="49" fontId="0" fillId="10" borderId="26" xfId="0" applyNumberFormat="1" applyFont="1" applyFill="1" applyBorder="1" applyAlignment="1">
      <alignment horizontal="left"/>
    </xf>
    <xf numFmtId="49" fontId="0" fillId="10" borderId="27" xfId="0" applyNumberFormat="1" applyFont="1" applyFill="1" applyBorder="1" applyAlignment="1">
      <alignment horizontal="left"/>
    </xf>
    <xf numFmtId="14" fontId="0" fillId="10" borderId="27" xfId="0" applyNumberFormat="1" applyFont="1" applyFill="1" applyBorder="1" applyAlignment="1">
      <alignment horizontal="left"/>
    </xf>
    <xf numFmtId="4" fontId="0" fillId="10" borderId="27" xfId="0" applyNumberFormat="1" applyFont="1" applyFill="1" applyBorder="1" applyAlignment="1">
      <alignment horizontal="left"/>
    </xf>
    <xf numFmtId="49" fontId="0" fillId="0" borderId="26" xfId="0" applyNumberFormat="1" applyFont="1" applyBorder="1" applyAlignment="1">
      <alignment horizontal="left"/>
    </xf>
    <xf numFmtId="49" fontId="0" fillId="0" borderId="27" xfId="0" applyNumberFormat="1" applyFont="1" applyBorder="1" applyAlignment="1">
      <alignment horizontal="left"/>
    </xf>
    <xf numFmtId="14" fontId="0" fillId="0" borderId="27" xfId="0" applyNumberFormat="1" applyFont="1" applyBorder="1" applyAlignment="1">
      <alignment horizontal="left"/>
    </xf>
    <xf numFmtId="4" fontId="0" fillId="0" borderId="27" xfId="0" applyNumberFormat="1" applyFont="1" applyBorder="1" applyAlignment="1">
      <alignment horizontal="left"/>
    </xf>
    <xf numFmtId="49" fontId="0" fillId="3" borderId="27" xfId="0" applyNumberFormat="1" applyFont="1" applyFill="1" applyBorder="1" applyAlignment="1">
      <alignment horizontal="left"/>
    </xf>
    <xf numFmtId="49" fontId="0" fillId="7" borderId="27" xfId="0" applyNumberFormat="1" applyFont="1" applyFill="1" applyBorder="1" applyAlignment="1">
      <alignment horizontal="left"/>
    </xf>
    <xf numFmtId="49" fontId="0" fillId="2" borderId="27" xfId="0" applyNumberFormat="1" applyFont="1" applyFill="1" applyBorder="1" applyAlignment="1">
      <alignment horizontal="left"/>
    </xf>
    <xf numFmtId="0" fontId="2" fillId="0" borderId="0" xfId="0" applyFont="1" applyFill="1" applyBorder="1"/>
    <xf numFmtId="166" fontId="2" fillId="3" borderId="0" xfId="1" applyNumberFormat="1" applyFont="1" applyFill="1" applyBorder="1"/>
    <xf numFmtId="166" fontId="2" fillId="7" borderId="0" xfId="1" applyNumberFormat="1" applyFont="1" applyFill="1" applyBorder="1"/>
    <xf numFmtId="166" fontId="2" fillId="2" borderId="0" xfId="1" applyNumberFormat="1" applyFont="1" applyFill="1" applyBorder="1"/>
    <xf numFmtId="4" fontId="0" fillId="2" borderId="27" xfId="0" applyNumberFormat="1" applyFont="1" applyFill="1" applyBorder="1" applyAlignment="1">
      <alignment horizontal="left"/>
    </xf>
    <xf numFmtId="4" fontId="0" fillId="9" borderId="0" xfId="0" applyNumberFormat="1" applyFill="1"/>
    <xf numFmtId="22" fontId="0" fillId="10" borderId="28" xfId="0" applyNumberFormat="1" applyFont="1" applyFill="1" applyBorder="1" applyAlignment="1">
      <alignment horizontal="left"/>
    </xf>
    <xf numFmtId="22" fontId="0" fillId="0" borderId="28" xfId="0" applyNumberFormat="1" applyFont="1" applyBorder="1" applyAlignment="1">
      <alignment horizontal="left"/>
    </xf>
    <xf numFmtId="49" fontId="0" fillId="11" borderId="27" xfId="0" applyNumberFormat="1" applyFont="1" applyFill="1" applyBorder="1" applyAlignment="1">
      <alignment horizontal="left"/>
    </xf>
    <xf numFmtId="4" fontId="0" fillId="11" borderId="27" xfId="0" applyNumberFormat="1" applyFont="1" applyFill="1" applyBorder="1" applyAlignment="1">
      <alignment horizontal="left"/>
    </xf>
    <xf numFmtId="49" fontId="0" fillId="12" borderId="27" xfId="0" applyNumberFormat="1" applyFont="1" applyFill="1" applyBorder="1" applyAlignment="1">
      <alignment horizontal="left"/>
    </xf>
    <xf numFmtId="4" fontId="0" fillId="12" borderId="27" xfId="0" applyNumberFormat="1" applyFont="1" applyFill="1" applyBorder="1" applyAlignment="1">
      <alignment horizontal="left"/>
    </xf>
    <xf numFmtId="49" fontId="0" fillId="13" borderId="27" xfId="0" applyNumberFormat="1" applyFont="1" applyFill="1" applyBorder="1" applyAlignment="1">
      <alignment horizontal="left"/>
    </xf>
    <xf numFmtId="0" fontId="6" fillId="9" borderId="1" xfId="0" applyFont="1" applyFill="1" applyBorder="1"/>
    <xf numFmtId="0" fontId="0" fillId="9" borderId="2" xfId="0" applyFill="1" applyBorder="1"/>
    <xf numFmtId="0" fontId="0" fillId="9" borderId="3" xfId="0" applyFill="1" applyBorder="1"/>
    <xf numFmtId="0" fontId="6" fillId="9" borderId="4" xfId="0" applyFont="1" applyFill="1" applyBorder="1"/>
    <xf numFmtId="0" fontId="0" fillId="9" borderId="0" xfId="0" applyFill="1" applyBorder="1"/>
    <xf numFmtId="0" fontId="0" fillId="9" borderId="4" xfId="0" applyFill="1" applyBorder="1"/>
    <xf numFmtId="0" fontId="0" fillId="9" borderId="5" xfId="0" applyFill="1" applyBorder="1"/>
    <xf numFmtId="0" fontId="4" fillId="9" borderId="9" xfId="0" applyFont="1" applyFill="1" applyBorder="1"/>
    <xf numFmtId="0" fontId="0" fillId="9" borderId="10" xfId="0" applyFill="1" applyBorder="1"/>
    <xf numFmtId="0" fontId="3" fillId="9" borderId="9" xfId="0" applyFont="1" applyFill="1" applyBorder="1" applyAlignment="1">
      <alignment horizontal="center"/>
    </xf>
    <xf numFmtId="0" fontId="3" fillId="9" borderId="10" xfId="0" applyFont="1" applyFill="1" applyBorder="1" applyAlignment="1">
      <alignment horizontal="center"/>
    </xf>
    <xf numFmtId="0" fontId="3" fillId="9" borderId="11" xfId="0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0" fontId="3" fillId="9" borderId="2" xfId="0" applyFont="1" applyFill="1" applyBorder="1" applyAlignment="1">
      <alignment horizontal="center"/>
    </xf>
    <xf numFmtId="0" fontId="3" fillId="9" borderId="3" xfId="0" applyFont="1" applyFill="1" applyBorder="1" applyAlignment="1">
      <alignment horizontal="center"/>
    </xf>
    <xf numFmtId="15" fontId="0" fillId="0" borderId="23" xfId="0" applyNumberFormat="1" applyBorder="1" applyAlignment="1">
      <alignment horizontal="right" vertical="center"/>
    </xf>
    <xf numFmtId="15" fontId="0" fillId="0" borderId="24" xfId="0" applyNumberFormat="1" applyBorder="1" applyAlignment="1">
      <alignment horizontal="right" vertical="center"/>
    </xf>
    <xf numFmtId="15" fontId="0" fillId="0" borderId="25" xfId="0" applyNumberFormat="1" applyBorder="1" applyAlignment="1">
      <alignment horizontal="right" vertical="center"/>
    </xf>
    <xf numFmtId="0" fontId="3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</cellXfs>
  <cellStyles count="2">
    <cellStyle name="Standard" xfId="0" builtinId="0"/>
    <cellStyle name="Währung" xfId="1" builtinId="4"/>
  </cellStyles>
  <dxfs count="3">
    <dxf>
      <numFmt numFmtId="165" formatCode="_-* #,##0\ [$€-407]_-;\-* #,##0\ [$€-407]_-;_-* &quot;-&quot;??\ [$€-407]_-;_-@_-"/>
    </dxf>
    <dxf>
      <numFmt numFmtId="30" formatCode="@"/>
      <alignment horizontal="left" vertical="bottom" textRotation="0" wrapText="0" indent="0" justifyLastLine="0" shrinkToFit="0" readingOrder="0"/>
    </dxf>
    <dxf>
      <numFmt numFmtId="30" formatCode="@"/>
      <alignment horizontal="left" vertical="bottom" textRotation="0" wrapText="0" indent="0" justifyLastLine="0" shrinkToFit="0" readingOrder="0"/>
    </dxf>
  </dxfs>
  <tableStyles count="0" defaultTableStyle="TableStyleMedium2" defaultPivotStyle="PivotStyleLight16"/>
  <colors>
    <mruColors>
      <color rgb="FFFFFF99"/>
      <color rgb="FFFF66FF"/>
      <color rgb="FF00FFFF"/>
      <color rgb="FFFFCCFF"/>
      <color rgb="FFFFFFCC"/>
      <color rgb="FFFF99FF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4" name="AxTable15" displayName="AxTable15" ref="B4:P22" totalsRowShown="0">
  <autoFilter ref="B4:P22"/>
  <tableColumns count="15">
    <tableColumn id="1" name="Journal number" dataDxfId="2"/>
    <tableColumn id="2" name="Voucher" dataDxfId="1"/>
    <tableColumn id="3" name="Date"/>
    <tableColumn id="4" name="Year closed"/>
    <tableColumn id="5" name="Ledger account"/>
    <tableColumn id="6" name="Account name"/>
    <tableColumn id="7" name="Description"/>
    <tableColumn id="8" name="Currency"/>
    <tableColumn id="9" name="Amount in transaction currency"/>
    <tableColumn id="10" name="Amount" dataDxfId="0"/>
    <tableColumn id="11" name="Amount in reporting currency"/>
    <tableColumn id="12" name="Posting type"/>
    <tableColumn id="13" name="Posting layer"/>
    <tableColumn id="14" name="Created by"/>
    <tableColumn id="15" name="Created date and time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8" name="AxTable1" displayName="AxTable1" ref="C3:Q4" insertRow="1" totalsRowShown="0">
  <autoFilter ref="C3:Q4"/>
  <tableColumns count="15">
    <tableColumn id="1" name="Journal number"/>
    <tableColumn id="2" name="Voucher"/>
    <tableColumn id="3" name="Date"/>
    <tableColumn id="4" name="Year closed"/>
    <tableColumn id="5" name="Ledger account"/>
    <tableColumn id="6" name="Account name"/>
    <tableColumn id="7" name="Description"/>
    <tableColumn id="8" name="Currency"/>
    <tableColumn id="9" name="Amount in transaction currency"/>
    <tableColumn id="10" name="Amount"/>
    <tableColumn id="11" name="Amount in reporting currency"/>
    <tableColumn id="12" name="Posting type"/>
    <tableColumn id="13" name="Posting layer"/>
    <tableColumn id="14" name="Created by"/>
    <tableColumn id="15" name="Created date and tim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49"/>
  <sheetViews>
    <sheetView tabSelected="1" zoomScale="90" zoomScaleNormal="90" workbookViewId="0">
      <selection activeCell="A18" sqref="A18"/>
    </sheetView>
  </sheetViews>
  <sheetFormatPr baseColWidth="10" defaultRowHeight="14.4" x14ac:dyDescent="0.3"/>
  <cols>
    <col min="1" max="1" width="19" style="95" customWidth="1"/>
    <col min="2" max="2" width="11.5546875" style="95"/>
    <col min="3" max="3" width="28.88671875" style="95" bestFit="1" customWidth="1"/>
    <col min="4" max="4" width="23.5546875" style="95" customWidth="1"/>
    <col min="5" max="5" width="25.5546875" style="95" customWidth="1"/>
    <col min="6" max="6" width="11.5546875" style="95"/>
    <col min="7" max="7" width="14.88671875" style="95" bestFit="1" customWidth="1"/>
    <col min="8" max="8" width="24.6640625" style="95" bestFit="1" customWidth="1"/>
    <col min="9" max="9" width="14.5546875" style="95" bestFit="1" customWidth="1"/>
    <col min="10" max="13" width="11.5546875" style="95"/>
    <col min="14" max="14" width="22.33203125" style="95" bestFit="1" customWidth="1"/>
    <col min="15" max="17" width="11.5546875" style="95"/>
    <col min="18" max="18" width="13.88671875" style="95" bestFit="1" customWidth="1"/>
    <col min="19" max="19" width="46.5546875" style="95" bestFit="1" customWidth="1"/>
    <col min="20" max="16384" width="11.5546875" style="95"/>
  </cols>
  <sheetData>
    <row r="1" spans="2:8" ht="15" thickBot="1" x14ac:dyDescent="0.35"/>
    <row r="2" spans="2:8" ht="15" thickBot="1" x14ac:dyDescent="0.35">
      <c r="B2" s="89" t="s">
        <v>25</v>
      </c>
      <c r="C2" s="90" t="s">
        <v>26</v>
      </c>
      <c r="D2" s="90" t="s">
        <v>28</v>
      </c>
      <c r="E2" s="90" t="s">
        <v>29</v>
      </c>
      <c r="F2" s="90" t="s">
        <v>30</v>
      </c>
      <c r="G2" s="90" t="s">
        <v>31</v>
      </c>
      <c r="H2" s="91" t="s">
        <v>35</v>
      </c>
    </row>
    <row r="3" spans="2:8" ht="29.4" thickBot="1" x14ac:dyDescent="0.35">
      <c r="B3" s="105">
        <v>42374</v>
      </c>
      <c r="C3" s="6" t="s">
        <v>27</v>
      </c>
      <c r="D3" s="106" t="s">
        <v>92</v>
      </c>
      <c r="E3" s="106" t="s">
        <v>93</v>
      </c>
      <c r="F3" s="107" t="s">
        <v>9</v>
      </c>
      <c r="G3" s="108">
        <v>5000000</v>
      </c>
      <c r="H3" s="7"/>
    </row>
    <row r="4" spans="2:8" ht="29.4" thickBot="1" x14ac:dyDescent="0.35">
      <c r="B4" s="105">
        <v>42380</v>
      </c>
      <c r="C4" s="6" t="s">
        <v>33</v>
      </c>
      <c r="D4" s="106" t="s">
        <v>94</v>
      </c>
      <c r="E4" s="106" t="s">
        <v>95</v>
      </c>
      <c r="F4" s="107" t="s">
        <v>9</v>
      </c>
      <c r="G4" s="108">
        <v>800000</v>
      </c>
      <c r="H4" s="7"/>
    </row>
    <row r="5" spans="2:8" ht="28.8" x14ac:dyDescent="0.3">
      <c r="B5" s="163">
        <v>42383</v>
      </c>
      <c r="C5" s="54" t="s">
        <v>32</v>
      </c>
      <c r="D5" s="109" t="s">
        <v>88</v>
      </c>
      <c r="E5" s="109" t="s">
        <v>89</v>
      </c>
      <c r="F5" s="110" t="s">
        <v>9</v>
      </c>
      <c r="G5" s="111">
        <v>250000</v>
      </c>
      <c r="H5" s="55"/>
    </row>
    <row r="6" spans="2:8" ht="28.8" x14ac:dyDescent="0.3">
      <c r="B6" s="164"/>
      <c r="C6" s="3" t="s">
        <v>32</v>
      </c>
      <c r="D6" s="93" t="s">
        <v>88</v>
      </c>
      <c r="E6" s="93" t="s">
        <v>110</v>
      </c>
      <c r="F6" s="43" t="s">
        <v>10</v>
      </c>
      <c r="G6" s="56">
        <v>250000</v>
      </c>
      <c r="H6" s="26" t="s">
        <v>36</v>
      </c>
    </row>
    <row r="7" spans="2:8" ht="29.4" thickBot="1" x14ac:dyDescent="0.35">
      <c r="B7" s="165"/>
      <c r="C7" s="11" t="s">
        <v>32</v>
      </c>
      <c r="D7" s="94" t="s">
        <v>88</v>
      </c>
      <c r="E7" s="93" t="s">
        <v>111</v>
      </c>
      <c r="F7" s="36" t="s">
        <v>11</v>
      </c>
      <c r="G7" s="92">
        <v>250000</v>
      </c>
      <c r="H7" s="27" t="s">
        <v>36</v>
      </c>
    </row>
    <row r="8" spans="2:8" ht="28.8" x14ac:dyDescent="0.3">
      <c r="B8" s="163">
        <v>42399</v>
      </c>
      <c r="C8" s="54" t="s">
        <v>38</v>
      </c>
      <c r="D8" s="109" t="s">
        <v>96</v>
      </c>
      <c r="E8" s="109" t="s">
        <v>97</v>
      </c>
      <c r="F8" s="110" t="s">
        <v>9</v>
      </c>
      <c r="G8" s="111">
        <v>8000</v>
      </c>
      <c r="H8" s="112"/>
    </row>
    <row r="9" spans="2:8" ht="28.8" x14ac:dyDescent="0.3">
      <c r="B9" s="164"/>
      <c r="C9" s="3" t="s">
        <v>38</v>
      </c>
      <c r="D9" s="93" t="s">
        <v>96</v>
      </c>
      <c r="E9" s="93" t="s">
        <v>97</v>
      </c>
      <c r="F9" s="43" t="s">
        <v>10</v>
      </c>
      <c r="G9" s="56">
        <v>-500</v>
      </c>
      <c r="H9" s="26" t="s">
        <v>42</v>
      </c>
    </row>
    <row r="10" spans="2:8" ht="29.4" thickBot="1" x14ac:dyDescent="0.35">
      <c r="B10" s="165"/>
      <c r="C10" s="11" t="s">
        <v>38</v>
      </c>
      <c r="D10" s="94" t="s">
        <v>96</v>
      </c>
      <c r="E10" s="94" t="s">
        <v>97</v>
      </c>
      <c r="F10" s="36" t="s">
        <v>11</v>
      </c>
      <c r="G10" s="92">
        <v>-3000</v>
      </c>
      <c r="H10" s="27" t="s">
        <v>43</v>
      </c>
    </row>
    <row r="11" spans="2:8" ht="28.8" x14ac:dyDescent="0.3">
      <c r="B11" s="163">
        <v>42400</v>
      </c>
      <c r="C11" s="3" t="s">
        <v>37</v>
      </c>
      <c r="D11" s="93" t="s">
        <v>90</v>
      </c>
      <c r="E11" s="93" t="s">
        <v>91</v>
      </c>
      <c r="F11" s="28" t="s">
        <v>9</v>
      </c>
      <c r="G11" s="56">
        <f>2083*12</f>
        <v>24996</v>
      </c>
      <c r="H11" s="26" t="s">
        <v>41</v>
      </c>
    </row>
    <row r="12" spans="2:8" ht="28.8" x14ac:dyDescent="0.3">
      <c r="B12" s="164"/>
      <c r="C12" s="3" t="s">
        <v>37</v>
      </c>
      <c r="D12" s="93" t="s">
        <v>90</v>
      </c>
      <c r="E12" s="93" t="s">
        <v>91</v>
      </c>
      <c r="F12" s="43" t="s">
        <v>10</v>
      </c>
      <c r="G12" s="56">
        <f>1042*12</f>
        <v>12504</v>
      </c>
      <c r="H12" s="26" t="s">
        <v>39</v>
      </c>
    </row>
    <row r="13" spans="2:8" ht="29.4" thickBot="1" x14ac:dyDescent="0.35">
      <c r="B13" s="165"/>
      <c r="C13" s="11" t="s">
        <v>37</v>
      </c>
      <c r="D13" s="94" t="s">
        <v>90</v>
      </c>
      <c r="E13" s="94" t="s">
        <v>91</v>
      </c>
      <c r="F13" s="36" t="s">
        <v>11</v>
      </c>
      <c r="G13" s="92">
        <f>694*12</f>
        <v>8328</v>
      </c>
      <c r="H13" s="27" t="s">
        <v>40</v>
      </c>
    </row>
    <row r="23" spans="2:11" hidden="1" x14ac:dyDescent="0.3"/>
    <row r="24" spans="2:11" ht="15" hidden="1" thickBot="1" x14ac:dyDescent="0.35"/>
    <row r="25" spans="2:11" ht="15" hidden="1" thickBot="1" x14ac:dyDescent="0.35">
      <c r="B25" s="157" t="s">
        <v>5</v>
      </c>
      <c r="C25" s="158"/>
      <c r="D25" s="158"/>
      <c r="E25" s="158"/>
      <c r="F25" s="159"/>
      <c r="G25" s="157" t="s">
        <v>6</v>
      </c>
      <c r="H25" s="158"/>
      <c r="I25" s="158"/>
      <c r="J25" s="158"/>
      <c r="K25" s="159"/>
    </row>
    <row r="26" spans="2:11" ht="15" hidden="1" thickBot="1" x14ac:dyDescent="0.35">
      <c r="B26" s="113"/>
      <c r="C26" s="96"/>
      <c r="D26" s="96" t="s">
        <v>9</v>
      </c>
      <c r="E26" s="96" t="s">
        <v>10</v>
      </c>
      <c r="F26" s="97" t="s">
        <v>11</v>
      </c>
      <c r="G26" s="113"/>
      <c r="H26" s="96"/>
      <c r="I26" s="96" t="s">
        <v>9</v>
      </c>
      <c r="J26" s="96" t="s">
        <v>10</v>
      </c>
      <c r="K26" s="97" t="s">
        <v>11</v>
      </c>
    </row>
    <row r="27" spans="2:11" hidden="1" x14ac:dyDescent="0.3">
      <c r="B27" s="148" t="s">
        <v>15</v>
      </c>
      <c r="C27" s="149"/>
      <c r="D27" s="149"/>
      <c r="E27" s="149"/>
      <c r="F27" s="150"/>
      <c r="G27" s="151" t="s">
        <v>17</v>
      </c>
      <c r="H27" s="152"/>
      <c r="I27" s="98"/>
      <c r="J27" s="98"/>
      <c r="K27" s="99"/>
    </row>
    <row r="28" spans="2:11" hidden="1" x14ac:dyDescent="0.3">
      <c r="B28" s="153">
        <v>180150</v>
      </c>
      <c r="C28" s="152" t="s">
        <v>0</v>
      </c>
      <c r="D28" s="152">
        <v>250000</v>
      </c>
      <c r="E28" s="152">
        <v>250000</v>
      </c>
      <c r="F28" s="154">
        <v>250000</v>
      </c>
      <c r="G28" s="153">
        <v>300110</v>
      </c>
      <c r="H28" s="152" t="s">
        <v>7</v>
      </c>
      <c r="I28" s="100">
        <v>-5000000</v>
      </c>
      <c r="J28" s="98"/>
      <c r="K28" s="99"/>
    </row>
    <row r="29" spans="2:11" hidden="1" x14ac:dyDescent="0.3">
      <c r="B29" s="153">
        <v>180250</v>
      </c>
      <c r="C29" s="152" t="s">
        <v>1</v>
      </c>
      <c r="D29" s="152">
        <v>-2083</v>
      </c>
      <c r="E29" s="152">
        <v>-1041</v>
      </c>
      <c r="F29" s="154">
        <v>-694</v>
      </c>
      <c r="G29" s="153">
        <v>300160</v>
      </c>
      <c r="H29" s="152" t="s">
        <v>8</v>
      </c>
      <c r="I29" s="98"/>
      <c r="J29" s="98"/>
      <c r="K29" s="99"/>
    </row>
    <row r="30" spans="2:11" hidden="1" x14ac:dyDescent="0.3">
      <c r="B30" s="153"/>
      <c r="C30" s="152"/>
      <c r="D30" s="152"/>
      <c r="E30" s="152"/>
      <c r="F30" s="154"/>
      <c r="G30" s="153">
        <v>900001</v>
      </c>
      <c r="H30" s="152" t="s">
        <v>44</v>
      </c>
      <c r="I30" s="98"/>
      <c r="J30" s="98">
        <v>-250000</v>
      </c>
      <c r="K30" s="99"/>
    </row>
    <row r="31" spans="2:11" hidden="1" x14ac:dyDescent="0.3">
      <c r="B31" s="153"/>
      <c r="C31" s="152"/>
      <c r="D31" s="152"/>
      <c r="E31" s="152"/>
      <c r="F31" s="154"/>
      <c r="G31" s="153">
        <v>900002</v>
      </c>
      <c r="H31" s="152" t="s">
        <v>45</v>
      </c>
      <c r="I31" s="98"/>
      <c r="J31" s="98"/>
      <c r="K31" s="99">
        <v>-250000</v>
      </c>
    </row>
    <row r="32" spans="2:11" hidden="1" x14ac:dyDescent="0.3">
      <c r="B32" s="151" t="s">
        <v>16</v>
      </c>
      <c r="C32" s="152"/>
      <c r="D32" s="152"/>
      <c r="E32" s="152"/>
      <c r="F32" s="154"/>
      <c r="G32" s="151" t="s">
        <v>18</v>
      </c>
      <c r="H32" s="152"/>
      <c r="I32" s="98"/>
      <c r="J32" s="98"/>
      <c r="K32" s="99"/>
    </row>
    <row r="33" spans="2:11" hidden="1" x14ac:dyDescent="0.3">
      <c r="B33" s="153">
        <v>130100</v>
      </c>
      <c r="C33" s="152" t="s">
        <v>34</v>
      </c>
      <c r="D33" s="98">
        <v>800000</v>
      </c>
      <c r="E33" s="152"/>
      <c r="F33" s="154"/>
      <c r="G33" s="153">
        <v>200100</v>
      </c>
      <c r="H33" s="152" t="s">
        <v>3</v>
      </c>
      <c r="I33" s="98">
        <v>-250000</v>
      </c>
      <c r="J33" s="98"/>
      <c r="K33" s="99"/>
    </row>
    <row r="34" spans="2:11" ht="15" hidden="1" thickBot="1" x14ac:dyDescent="0.35">
      <c r="B34" s="113">
        <v>110130</v>
      </c>
      <c r="C34" s="96" t="s">
        <v>2</v>
      </c>
      <c r="D34" s="101">
        <v>5000000</v>
      </c>
      <c r="E34" s="96"/>
      <c r="F34" s="97"/>
      <c r="G34" s="113">
        <v>218170</v>
      </c>
      <c r="H34" s="96" t="s">
        <v>13</v>
      </c>
      <c r="I34" s="101">
        <v>-8000</v>
      </c>
      <c r="J34" s="101">
        <v>500</v>
      </c>
      <c r="K34" s="102">
        <v>3000</v>
      </c>
    </row>
    <row r="35" spans="2:11" ht="15" hidden="1" thickBot="1" x14ac:dyDescent="0.35">
      <c r="B35" s="155" t="s">
        <v>22</v>
      </c>
      <c r="C35" s="156"/>
      <c r="D35" s="103">
        <f>SUM(D27:D34)</f>
        <v>6047917</v>
      </c>
      <c r="E35" s="103">
        <f>SUM(E27:E34)</f>
        <v>248959</v>
      </c>
      <c r="F35" s="104">
        <f>SUM(F27:F34)</f>
        <v>249306</v>
      </c>
      <c r="G35" s="155" t="s">
        <v>23</v>
      </c>
      <c r="H35" s="156"/>
      <c r="I35" s="103">
        <f>SUM(I27:I34)</f>
        <v>-5258000</v>
      </c>
      <c r="J35" s="103">
        <f>SUM(J27:J34)</f>
        <v>-249500</v>
      </c>
      <c r="K35" s="104">
        <f>SUM(K27:K34)</f>
        <v>-247000</v>
      </c>
    </row>
    <row r="36" spans="2:11" hidden="1" x14ac:dyDescent="0.3"/>
    <row r="37" spans="2:11" hidden="1" x14ac:dyDescent="0.3"/>
    <row r="38" spans="2:11" ht="15" hidden="1" thickBot="1" x14ac:dyDescent="0.35"/>
    <row r="39" spans="2:11" hidden="1" x14ac:dyDescent="0.3">
      <c r="B39" s="160" t="s">
        <v>14</v>
      </c>
      <c r="C39" s="161"/>
      <c r="D39" s="161"/>
      <c r="E39" s="161"/>
      <c r="F39" s="162"/>
    </row>
    <row r="40" spans="2:11" ht="15" hidden="1" thickBot="1" x14ac:dyDescent="0.35">
      <c r="B40" s="113"/>
      <c r="C40" s="96"/>
      <c r="D40" s="96" t="s">
        <v>9</v>
      </c>
      <c r="E40" s="96" t="s">
        <v>10</v>
      </c>
      <c r="F40" s="97" t="s">
        <v>11</v>
      </c>
    </row>
    <row r="41" spans="2:11" hidden="1" x14ac:dyDescent="0.3">
      <c r="B41" s="151" t="s">
        <v>19</v>
      </c>
      <c r="C41" s="152"/>
      <c r="D41" s="152"/>
      <c r="E41" s="152"/>
      <c r="F41" s="154"/>
    </row>
    <row r="42" spans="2:11" hidden="1" x14ac:dyDescent="0.3">
      <c r="B42" s="153">
        <v>401300</v>
      </c>
      <c r="C42" s="152" t="s">
        <v>21</v>
      </c>
      <c r="D42" s="98">
        <v>-800000</v>
      </c>
      <c r="E42" s="152"/>
      <c r="F42" s="154"/>
    </row>
    <row r="43" spans="2:11" hidden="1" x14ac:dyDescent="0.3">
      <c r="B43" s="151" t="s">
        <v>20</v>
      </c>
      <c r="C43" s="152"/>
      <c r="D43" s="152"/>
      <c r="E43" s="152"/>
      <c r="F43" s="154"/>
    </row>
    <row r="44" spans="2:11" hidden="1" x14ac:dyDescent="0.3">
      <c r="B44" s="153">
        <v>607250</v>
      </c>
      <c r="C44" s="152" t="s">
        <v>4</v>
      </c>
      <c r="D44" s="152">
        <v>2083</v>
      </c>
      <c r="E44" s="152">
        <v>1041</v>
      </c>
      <c r="F44" s="154">
        <v>694</v>
      </c>
    </row>
    <row r="45" spans="2:11" ht="15" hidden="1" thickBot="1" x14ac:dyDescent="0.35">
      <c r="B45" s="113">
        <v>618170</v>
      </c>
      <c r="C45" s="96" t="s">
        <v>12</v>
      </c>
      <c r="D45" s="96">
        <v>8000</v>
      </c>
      <c r="E45" s="96">
        <v>-500</v>
      </c>
      <c r="F45" s="97">
        <v>-3000</v>
      </c>
    </row>
    <row r="46" spans="2:11" ht="15" hidden="1" thickBot="1" x14ac:dyDescent="0.35">
      <c r="B46" s="155" t="s">
        <v>24</v>
      </c>
      <c r="C46" s="156"/>
      <c r="D46" s="103">
        <f>SUM(D41:D45)</f>
        <v>-789917</v>
      </c>
      <c r="E46" s="103">
        <f>SUM(E41:E45)</f>
        <v>541</v>
      </c>
      <c r="F46" s="104">
        <f>SUM(F41:F45)</f>
        <v>-2306</v>
      </c>
    </row>
    <row r="47" spans="2:11" hidden="1" x14ac:dyDescent="0.3"/>
    <row r="48" spans="2:11" hidden="1" x14ac:dyDescent="0.3"/>
    <row r="49" hidden="1" x14ac:dyDescent="0.3"/>
  </sheetData>
  <mergeCells count="6">
    <mergeCell ref="B25:F25"/>
    <mergeCell ref="G25:K25"/>
    <mergeCell ref="B39:F39"/>
    <mergeCell ref="B5:B7"/>
    <mergeCell ref="B8:B10"/>
    <mergeCell ref="B11:B13"/>
  </mergeCells>
  <pageMargins left="0.7" right="0.7" top="0.78740157499999996" bottom="0.78740157499999996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24"/>
  <sheetViews>
    <sheetView zoomScale="90" zoomScaleNormal="90" workbookViewId="0"/>
  </sheetViews>
  <sheetFormatPr baseColWidth="10" defaultRowHeight="14.4" x14ac:dyDescent="0.3"/>
  <cols>
    <col min="1" max="1" width="2.6640625" style="95" customWidth="1"/>
    <col min="2" max="2" width="11.5546875" style="95"/>
    <col min="3" max="3" width="28.88671875" style="95" bestFit="1" customWidth="1"/>
    <col min="4" max="4" width="14.21875" style="95" bestFit="1" customWidth="1"/>
    <col min="5" max="6" width="12.6640625" style="95" bestFit="1" customWidth="1"/>
    <col min="7" max="7" width="11.5546875" style="95"/>
    <col min="8" max="8" width="24.6640625" style="95" bestFit="1" customWidth="1"/>
    <col min="9" max="9" width="14.88671875" style="95" bestFit="1" customWidth="1"/>
    <col min="10" max="11" width="13.33203125" style="95" bestFit="1" customWidth="1"/>
    <col min="12" max="13" width="11.5546875" style="95"/>
    <col min="14" max="14" width="22.33203125" style="95" bestFit="1" customWidth="1"/>
    <col min="15" max="17" width="11.5546875" style="95"/>
    <col min="18" max="18" width="13.88671875" style="95" bestFit="1" customWidth="1"/>
    <col min="19" max="19" width="46.5546875" style="95" bestFit="1" customWidth="1"/>
    <col min="20" max="16384" width="11.5546875" style="95"/>
  </cols>
  <sheetData>
    <row r="1" spans="2:11" x14ac:dyDescent="0.3">
      <c r="B1" s="34" t="s">
        <v>82</v>
      </c>
    </row>
    <row r="2" spans="2:11" ht="15" thickBot="1" x14ac:dyDescent="0.35"/>
    <row r="3" spans="2:11" x14ac:dyDescent="0.3">
      <c r="B3" s="166" t="s">
        <v>5</v>
      </c>
      <c r="C3" s="167"/>
      <c r="D3" s="167"/>
      <c r="E3" s="167"/>
      <c r="F3" s="167"/>
      <c r="G3" s="166" t="s">
        <v>6</v>
      </c>
      <c r="H3" s="167"/>
      <c r="I3" s="167"/>
      <c r="J3" s="167"/>
      <c r="K3" s="168"/>
    </row>
    <row r="4" spans="2:11" ht="15" thickBot="1" x14ac:dyDescent="0.35">
      <c r="B4" s="113"/>
      <c r="C4" s="96"/>
      <c r="D4" s="40" t="s">
        <v>9</v>
      </c>
      <c r="E4" s="44" t="s">
        <v>10</v>
      </c>
      <c r="F4" s="42" t="s">
        <v>11</v>
      </c>
      <c r="G4" s="113"/>
      <c r="H4" s="96"/>
      <c r="I4" s="40" t="s">
        <v>9</v>
      </c>
      <c r="J4" s="44" t="s">
        <v>10</v>
      </c>
      <c r="K4" s="37" t="s">
        <v>11</v>
      </c>
    </row>
    <row r="5" spans="2:11" x14ac:dyDescent="0.3">
      <c r="B5" s="33" t="s">
        <v>15</v>
      </c>
      <c r="C5" s="12"/>
      <c r="D5" s="2"/>
      <c r="E5" s="45"/>
      <c r="F5" s="39"/>
      <c r="G5" s="33" t="s">
        <v>17</v>
      </c>
      <c r="H5" s="12"/>
      <c r="I5" s="41"/>
      <c r="J5" s="46"/>
      <c r="K5" s="38"/>
    </row>
    <row r="6" spans="2:11" x14ac:dyDescent="0.3">
      <c r="B6" s="30">
        <v>180150</v>
      </c>
      <c r="C6" s="12" t="s">
        <v>0</v>
      </c>
      <c r="D6" s="57">
        <v>250000</v>
      </c>
      <c r="E6" s="58">
        <v>250000</v>
      </c>
      <c r="F6" s="59">
        <v>250000</v>
      </c>
      <c r="G6" s="30">
        <v>300110</v>
      </c>
      <c r="H6" s="12" t="s">
        <v>7</v>
      </c>
      <c r="I6" s="66">
        <v>-5000000</v>
      </c>
      <c r="J6" s="58"/>
      <c r="K6" s="59"/>
    </row>
    <row r="7" spans="2:11" x14ac:dyDescent="0.3">
      <c r="B7" s="30">
        <v>180250</v>
      </c>
      <c r="C7" s="12" t="s">
        <v>1</v>
      </c>
      <c r="D7" s="57">
        <f>-'Postings 2016'!G11</f>
        <v>-24996</v>
      </c>
      <c r="E7" s="58">
        <f>-'Postings 2016'!G12</f>
        <v>-12504</v>
      </c>
      <c r="F7" s="59">
        <f>-'Postings 2016'!G13</f>
        <v>-8328</v>
      </c>
      <c r="G7" s="30">
        <v>300160</v>
      </c>
      <c r="H7" s="12" t="s">
        <v>8</v>
      </c>
      <c r="I7" s="57"/>
      <c r="J7" s="58"/>
      <c r="K7" s="59"/>
    </row>
    <row r="8" spans="2:11" x14ac:dyDescent="0.3">
      <c r="B8" s="30"/>
      <c r="C8" s="12"/>
      <c r="D8" s="57"/>
      <c r="E8" s="58"/>
      <c r="F8" s="59"/>
      <c r="G8" s="30">
        <v>900001</v>
      </c>
      <c r="H8" s="12" t="s">
        <v>44</v>
      </c>
      <c r="I8" s="57"/>
      <c r="J8" s="58">
        <v>-250000</v>
      </c>
      <c r="K8" s="59"/>
    </row>
    <row r="9" spans="2:11" x14ac:dyDescent="0.3">
      <c r="B9" s="30"/>
      <c r="C9" s="12"/>
      <c r="D9" s="57"/>
      <c r="E9" s="58"/>
      <c r="F9" s="59"/>
      <c r="G9" s="30">
        <v>900002</v>
      </c>
      <c r="H9" s="12" t="s">
        <v>45</v>
      </c>
      <c r="I9" s="57"/>
      <c r="J9" s="58"/>
      <c r="K9" s="59">
        <v>-250000</v>
      </c>
    </row>
    <row r="10" spans="2:11" x14ac:dyDescent="0.3">
      <c r="B10" s="33" t="s">
        <v>16</v>
      </c>
      <c r="C10" s="12"/>
      <c r="D10" s="57"/>
      <c r="E10" s="58"/>
      <c r="F10" s="59"/>
      <c r="G10" s="33" t="s">
        <v>18</v>
      </c>
      <c r="H10" s="12"/>
      <c r="I10" s="57"/>
      <c r="J10" s="58"/>
      <c r="K10" s="59"/>
    </row>
    <row r="11" spans="2:11" x14ac:dyDescent="0.3">
      <c r="B11" s="30">
        <v>130100</v>
      </c>
      <c r="C11" s="12" t="s">
        <v>34</v>
      </c>
      <c r="D11" s="57">
        <v>800000</v>
      </c>
      <c r="E11" s="58"/>
      <c r="F11" s="59"/>
      <c r="G11" s="30">
        <v>200100</v>
      </c>
      <c r="H11" s="12" t="s">
        <v>3</v>
      </c>
      <c r="I11" s="57">
        <v>-250000</v>
      </c>
      <c r="J11" s="58"/>
      <c r="K11" s="59"/>
    </row>
    <row r="12" spans="2:11" ht="15" thickBot="1" x14ac:dyDescent="0.35">
      <c r="B12" s="29">
        <v>110130</v>
      </c>
      <c r="C12" s="14" t="s">
        <v>2</v>
      </c>
      <c r="D12" s="60">
        <v>5000000</v>
      </c>
      <c r="E12" s="61"/>
      <c r="F12" s="62"/>
      <c r="G12" s="29">
        <v>218170</v>
      </c>
      <c r="H12" s="14" t="s">
        <v>13</v>
      </c>
      <c r="I12" s="60">
        <v>-8000</v>
      </c>
      <c r="J12" s="61">
        <v>500</v>
      </c>
      <c r="K12" s="62">
        <v>3000</v>
      </c>
    </row>
    <row r="13" spans="2:11" ht="15" thickBot="1" x14ac:dyDescent="0.35">
      <c r="B13" s="31" t="s">
        <v>22</v>
      </c>
      <c r="C13" s="32"/>
      <c r="D13" s="63">
        <f>SUM(D5:D12)</f>
        <v>6025004</v>
      </c>
      <c r="E13" s="64">
        <f>SUM(E5:E12)</f>
        <v>237496</v>
      </c>
      <c r="F13" s="65">
        <f>SUM(F5:F12)</f>
        <v>241672</v>
      </c>
      <c r="G13" s="31" t="s">
        <v>23</v>
      </c>
      <c r="H13" s="32"/>
      <c r="I13" s="63">
        <f>SUM(I5:I12)</f>
        <v>-5258000</v>
      </c>
      <c r="J13" s="64">
        <f>SUM(J5:J12)</f>
        <v>-249500</v>
      </c>
      <c r="K13" s="65">
        <f>SUM(K5:K12)</f>
        <v>-247000</v>
      </c>
    </row>
    <row r="16" spans="2:11" ht="15" thickBot="1" x14ac:dyDescent="0.35"/>
    <row r="17" spans="2:6" x14ac:dyDescent="0.3">
      <c r="B17" s="166" t="s">
        <v>14</v>
      </c>
      <c r="C17" s="167"/>
      <c r="D17" s="167"/>
      <c r="E17" s="167"/>
      <c r="F17" s="168"/>
    </row>
    <row r="18" spans="2:6" ht="15" thickBot="1" x14ac:dyDescent="0.35">
      <c r="B18" s="113"/>
      <c r="C18" s="96"/>
      <c r="D18" s="40" t="s">
        <v>9</v>
      </c>
      <c r="E18" s="44" t="s">
        <v>10</v>
      </c>
      <c r="F18" s="37" t="s">
        <v>11</v>
      </c>
    </row>
    <row r="19" spans="2:6" x14ac:dyDescent="0.3">
      <c r="B19" s="33" t="s">
        <v>19</v>
      </c>
      <c r="C19" s="12"/>
      <c r="D19" s="2"/>
      <c r="E19" s="45"/>
      <c r="F19" s="39"/>
    </row>
    <row r="20" spans="2:6" x14ac:dyDescent="0.3">
      <c r="B20" s="30">
        <v>401300</v>
      </c>
      <c r="C20" s="12" t="s">
        <v>21</v>
      </c>
      <c r="D20" s="57">
        <v>-800000</v>
      </c>
      <c r="E20" s="58"/>
      <c r="F20" s="59"/>
    </row>
    <row r="21" spans="2:6" x14ac:dyDescent="0.3">
      <c r="B21" s="33" t="s">
        <v>20</v>
      </c>
      <c r="C21" s="12"/>
      <c r="D21" s="57"/>
      <c r="E21" s="58"/>
      <c r="F21" s="59"/>
    </row>
    <row r="22" spans="2:6" x14ac:dyDescent="0.3">
      <c r="B22" s="30">
        <v>607250</v>
      </c>
      <c r="C22" s="12" t="s">
        <v>4</v>
      </c>
      <c r="D22" s="57">
        <f>-D7</f>
        <v>24996</v>
      </c>
      <c r="E22" s="58">
        <f>-E7</f>
        <v>12504</v>
      </c>
      <c r="F22" s="59">
        <f>-F7</f>
        <v>8328</v>
      </c>
    </row>
    <row r="23" spans="2:6" ht="15" thickBot="1" x14ac:dyDescent="0.35">
      <c r="B23" s="29">
        <v>618170</v>
      </c>
      <c r="C23" s="14" t="s">
        <v>12</v>
      </c>
      <c r="D23" s="60">
        <v>8000</v>
      </c>
      <c r="E23" s="61">
        <v>-500</v>
      </c>
      <c r="F23" s="62">
        <v>-3000</v>
      </c>
    </row>
    <row r="24" spans="2:6" ht="15" thickBot="1" x14ac:dyDescent="0.35">
      <c r="B24" s="31" t="s">
        <v>24</v>
      </c>
      <c r="C24" s="32"/>
      <c r="D24" s="63">
        <f>SUM(D19:D23)</f>
        <v>-767004</v>
      </c>
      <c r="E24" s="64">
        <f>SUM(E19:E23)</f>
        <v>12004</v>
      </c>
      <c r="F24" s="65">
        <f>SUM(F19:F23)</f>
        <v>5328</v>
      </c>
    </row>
  </sheetData>
  <mergeCells count="3">
    <mergeCell ref="B3:F3"/>
    <mergeCell ref="G3:K3"/>
    <mergeCell ref="B17:F17"/>
  </mergeCells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27"/>
  <sheetViews>
    <sheetView zoomScale="90" zoomScaleNormal="90" workbookViewId="0">
      <selection activeCell="M9" sqref="M9"/>
    </sheetView>
  </sheetViews>
  <sheetFormatPr baseColWidth="10" defaultRowHeight="14.4" x14ac:dyDescent="0.3"/>
  <cols>
    <col min="1" max="1" width="2.6640625" style="95" customWidth="1"/>
    <col min="2" max="2" width="11.5546875" style="95"/>
    <col min="3" max="3" width="28.88671875" style="95" bestFit="1" customWidth="1"/>
    <col min="4" max="4" width="14.21875" style="95" bestFit="1" customWidth="1"/>
    <col min="5" max="5" width="12.6640625" style="95" bestFit="1" customWidth="1"/>
    <col min="6" max="6" width="12.6640625" style="95" customWidth="1"/>
    <col min="7" max="7" width="12.6640625" style="95" bestFit="1" customWidth="1"/>
    <col min="8" max="8" width="11.5546875" style="95"/>
    <col min="9" max="9" width="24.6640625" style="95" bestFit="1" customWidth="1"/>
    <col min="10" max="10" width="14.88671875" style="95" bestFit="1" customWidth="1"/>
    <col min="11" max="11" width="13.33203125" style="95" bestFit="1" customWidth="1"/>
    <col min="12" max="12" width="13.33203125" style="95" customWidth="1"/>
    <col min="13" max="13" width="13.33203125" style="95" bestFit="1" customWidth="1"/>
    <col min="14" max="15" width="11.5546875" style="95"/>
    <col min="16" max="16" width="22.33203125" style="95" bestFit="1" customWidth="1"/>
    <col min="17" max="19" width="11.5546875" style="95"/>
    <col min="20" max="20" width="13.88671875" style="95" bestFit="1" customWidth="1"/>
    <col min="21" max="21" width="46.5546875" style="95" bestFit="1" customWidth="1"/>
    <col min="22" max="16384" width="11.5546875" style="95"/>
  </cols>
  <sheetData>
    <row r="1" spans="2:13" x14ac:dyDescent="0.3">
      <c r="B1" s="34" t="s">
        <v>82</v>
      </c>
    </row>
    <row r="2" spans="2:13" ht="15" thickBot="1" x14ac:dyDescent="0.35"/>
    <row r="3" spans="2:13" x14ac:dyDescent="0.3">
      <c r="B3" s="166" t="s">
        <v>5</v>
      </c>
      <c r="C3" s="167"/>
      <c r="D3" s="167"/>
      <c r="E3" s="167"/>
      <c r="F3" s="167"/>
      <c r="G3" s="167"/>
      <c r="H3" s="166" t="s">
        <v>6</v>
      </c>
      <c r="I3" s="167"/>
      <c r="J3" s="167"/>
      <c r="K3" s="167"/>
      <c r="L3" s="167"/>
      <c r="M3" s="168"/>
    </row>
    <row r="4" spans="2:13" ht="15" thickBot="1" x14ac:dyDescent="0.35">
      <c r="B4" s="113"/>
      <c r="C4" s="96"/>
      <c r="D4" s="40" t="s">
        <v>9</v>
      </c>
      <c r="E4" s="44" t="s">
        <v>10</v>
      </c>
      <c r="F4" s="21" t="s">
        <v>46</v>
      </c>
      <c r="G4" s="42" t="s">
        <v>11</v>
      </c>
      <c r="H4" s="113"/>
      <c r="I4" s="96"/>
      <c r="J4" s="40" t="s">
        <v>9</v>
      </c>
      <c r="K4" s="44" t="s">
        <v>10</v>
      </c>
      <c r="L4" s="21" t="s">
        <v>46</v>
      </c>
      <c r="M4" s="37" t="s">
        <v>11</v>
      </c>
    </row>
    <row r="5" spans="2:13" x14ac:dyDescent="0.3">
      <c r="B5" s="33" t="s">
        <v>15</v>
      </c>
      <c r="C5" s="12"/>
      <c r="D5" s="2"/>
      <c r="E5" s="45"/>
      <c r="F5" s="19"/>
      <c r="G5" s="39"/>
      <c r="H5" s="33" t="s">
        <v>17</v>
      </c>
      <c r="I5" s="12"/>
      <c r="J5" s="41"/>
      <c r="K5" s="46"/>
      <c r="L5" s="20"/>
      <c r="M5" s="38"/>
    </row>
    <row r="6" spans="2:13" x14ac:dyDescent="0.3">
      <c r="B6" s="30">
        <v>180150</v>
      </c>
      <c r="C6" s="12" t="s">
        <v>0</v>
      </c>
      <c r="D6" s="67">
        <v>250000</v>
      </c>
      <c r="E6" s="68">
        <v>250000</v>
      </c>
      <c r="F6" s="69">
        <f>D6+E6</f>
        <v>500000</v>
      </c>
      <c r="G6" s="70">
        <v>250000</v>
      </c>
      <c r="H6" s="30">
        <v>300110</v>
      </c>
      <c r="I6" s="12" t="s">
        <v>7</v>
      </c>
      <c r="J6" s="67">
        <v>-5000000</v>
      </c>
      <c r="K6" s="68"/>
      <c r="L6" s="71">
        <f>J6+K6</f>
        <v>-5000000</v>
      </c>
      <c r="M6" s="70"/>
    </row>
    <row r="7" spans="2:13" x14ac:dyDescent="0.3">
      <c r="B7" s="30">
        <v>180250</v>
      </c>
      <c r="C7" s="12" t="s">
        <v>1</v>
      </c>
      <c r="D7" s="67">
        <f>'Example (1)'!D7</f>
        <v>-24996</v>
      </c>
      <c r="E7" s="68">
        <f>'Example (1)'!E7</f>
        <v>-12504</v>
      </c>
      <c r="F7" s="69">
        <f>D7+E7</f>
        <v>-37500</v>
      </c>
      <c r="G7" s="70">
        <f>'Example (1)'!F7</f>
        <v>-8328</v>
      </c>
      <c r="H7" s="30">
        <v>300160</v>
      </c>
      <c r="I7" s="12" t="s">
        <v>8</v>
      </c>
      <c r="J7" s="67"/>
      <c r="K7" s="68"/>
      <c r="L7" s="71"/>
      <c r="M7" s="70"/>
    </row>
    <row r="8" spans="2:13" x14ac:dyDescent="0.3">
      <c r="B8" s="30"/>
      <c r="C8" s="12"/>
      <c r="D8" s="67"/>
      <c r="E8" s="68"/>
      <c r="F8" s="71"/>
      <c r="G8" s="70"/>
      <c r="H8" s="30">
        <v>900001</v>
      </c>
      <c r="I8" s="12" t="s">
        <v>44</v>
      </c>
      <c r="J8" s="67"/>
      <c r="K8" s="68">
        <v>-250000</v>
      </c>
      <c r="L8" s="69">
        <f>J8+K8</f>
        <v>-250000</v>
      </c>
      <c r="M8" s="70"/>
    </row>
    <row r="9" spans="2:13" x14ac:dyDescent="0.3">
      <c r="B9" s="30"/>
      <c r="C9" s="12"/>
      <c r="D9" s="67"/>
      <c r="E9" s="68"/>
      <c r="F9" s="71"/>
      <c r="G9" s="70"/>
      <c r="H9" s="30">
        <v>900002</v>
      </c>
      <c r="I9" s="12" t="s">
        <v>45</v>
      </c>
      <c r="J9" s="67"/>
      <c r="K9" s="68"/>
      <c r="L9" s="71"/>
      <c r="M9" s="70">
        <v>-250000</v>
      </c>
    </row>
    <row r="10" spans="2:13" x14ac:dyDescent="0.3">
      <c r="B10" s="33" t="s">
        <v>16</v>
      </c>
      <c r="C10" s="12"/>
      <c r="D10" s="67"/>
      <c r="E10" s="68"/>
      <c r="F10" s="71"/>
      <c r="G10" s="70"/>
      <c r="H10" s="33" t="s">
        <v>18</v>
      </c>
      <c r="I10" s="12"/>
      <c r="J10" s="67"/>
      <c r="K10" s="68"/>
      <c r="L10" s="71"/>
      <c r="M10" s="70"/>
    </row>
    <row r="11" spans="2:13" x14ac:dyDescent="0.3">
      <c r="B11" s="30">
        <v>130100</v>
      </c>
      <c r="C11" s="12" t="s">
        <v>34</v>
      </c>
      <c r="D11" s="67">
        <v>800000</v>
      </c>
      <c r="E11" s="68"/>
      <c r="F11" s="71">
        <f>D11+E11</f>
        <v>800000</v>
      </c>
      <c r="G11" s="70"/>
      <c r="H11" s="30">
        <v>200100</v>
      </c>
      <c r="I11" s="12" t="s">
        <v>3</v>
      </c>
      <c r="J11" s="67">
        <v>-250000</v>
      </c>
      <c r="K11" s="68"/>
      <c r="L11" s="71">
        <f>J11+K11</f>
        <v>-250000</v>
      </c>
      <c r="M11" s="70"/>
    </row>
    <row r="12" spans="2:13" ht="15" thickBot="1" x14ac:dyDescent="0.35">
      <c r="B12" s="29">
        <v>110130</v>
      </c>
      <c r="C12" s="14" t="s">
        <v>2</v>
      </c>
      <c r="D12" s="72">
        <v>5000000</v>
      </c>
      <c r="E12" s="73"/>
      <c r="F12" s="71">
        <f>D12+E12</f>
        <v>5000000</v>
      </c>
      <c r="G12" s="74"/>
      <c r="H12" s="29">
        <v>218170</v>
      </c>
      <c r="I12" s="14" t="s">
        <v>13</v>
      </c>
      <c r="J12" s="72">
        <v>-8000</v>
      </c>
      <c r="K12" s="73">
        <v>500</v>
      </c>
      <c r="L12" s="71">
        <f>J12+K12</f>
        <v>-7500</v>
      </c>
      <c r="M12" s="74">
        <v>3000</v>
      </c>
    </row>
    <row r="13" spans="2:13" ht="15" thickBot="1" x14ac:dyDescent="0.35">
      <c r="B13" s="31" t="s">
        <v>22</v>
      </c>
      <c r="C13" s="32"/>
      <c r="D13" s="75">
        <f>SUM(D5:D12)</f>
        <v>6025004</v>
      </c>
      <c r="E13" s="76">
        <f>SUM(E5:E12)</f>
        <v>237496</v>
      </c>
      <c r="F13" s="77">
        <f>SUM(F5:F12)</f>
        <v>6262500</v>
      </c>
      <c r="G13" s="78">
        <f>SUM(G5:G12)</f>
        <v>241672</v>
      </c>
      <c r="H13" s="31" t="s">
        <v>23</v>
      </c>
      <c r="I13" s="32"/>
      <c r="J13" s="75">
        <f>SUM(J5:J12)</f>
        <v>-5258000</v>
      </c>
      <c r="K13" s="76">
        <f>SUM(K5:K12)</f>
        <v>-249500</v>
      </c>
      <c r="L13" s="77">
        <f>SUM(L5:L12)</f>
        <v>-5507500</v>
      </c>
      <c r="M13" s="78">
        <f>SUM(M5:M12)</f>
        <v>-247000</v>
      </c>
    </row>
    <row r="16" spans="2:13" ht="15" thickBot="1" x14ac:dyDescent="0.35"/>
    <row r="17" spans="2:7" x14ac:dyDescent="0.3">
      <c r="B17" s="166" t="s">
        <v>14</v>
      </c>
      <c r="C17" s="167"/>
      <c r="D17" s="167"/>
      <c r="E17" s="167"/>
      <c r="F17" s="167"/>
      <c r="G17" s="168"/>
    </row>
    <row r="18" spans="2:7" ht="15" thickBot="1" x14ac:dyDescent="0.35">
      <c r="B18" s="29"/>
      <c r="C18" s="14"/>
      <c r="D18" s="40" t="s">
        <v>9</v>
      </c>
      <c r="E18" s="44" t="s">
        <v>10</v>
      </c>
      <c r="F18" s="21" t="s">
        <v>46</v>
      </c>
      <c r="G18" s="37" t="s">
        <v>11</v>
      </c>
    </row>
    <row r="19" spans="2:7" x14ac:dyDescent="0.3">
      <c r="B19" s="33" t="s">
        <v>19</v>
      </c>
      <c r="C19" s="12"/>
      <c r="D19" s="2"/>
      <c r="E19" s="45"/>
      <c r="F19" s="19"/>
      <c r="G19" s="39"/>
    </row>
    <row r="20" spans="2:7" x14ac:dyDescent="0.3">
      <c r="B20" s="30">
        <v>401300</v>
      </c>
      <c r="C20" s="12" t="s">
        <v>21</v>
      </c>
      <c r="D20" s="67">
        <v>-800000</v>
      </c>
      <c r="E20" s="68"/>
      <c r="F20" s="71">
        <f>D20+E20</f>
        <v>-800000</v>
      </c>
      <c r="G20" s="70"/>
    </row>
    <row r="21" spans="2:7" x14ac:dyDescent="0.3">
      <c r="B21" s="33" t="s">
        <v>20</v>
      </c>
      <c r="C21" s="12"/>
      <c r="D21" s="67"/>
      <c r="E21" s="68"/>
      <c r="F21" s="71"/>
      <c r="G21" s="70"/>
    </row>
    <row r="22" spans="2:7" x14ac:dyDescent="0.3">
      <c r="B22" s="30">
        <v>607250</v>
      </c>
      <c r="C22" s="12" t="s">
        <v>4</v>
      </c>
      <c r="D22" s="67">
        <f>-D7</f>
        <v>24996</v>
      </c>
      <c r="E22" s="68">
        <f>-E7</f>
        <v>12504</v>
      </c>
      <c r="F22" s="69">
        <f>D22+E22</f>
        <v>37500</v>
      </c>
      <c r="G22" s="70">
        <f>-G7</f>
        <v>8328</v>
      </c>
    </row>
    <row r="23" spans="2:7" ht="15" thickBot="1" x14ac:dyDescent="0.35">
      <c r="B23" s="29">
        <v>618170</v>
      </c>
      <c r="C23" s="14" t="s">
        <v>12</v>
      </c>
      <c r="D23" s="72">
        <v>8000</v>
      </c>
      <c r="E23" s="73">
        <v>-500</v>
      </c>
      <c r="F23" s="71">
        <f>D23+E23</f>
        <v>7500</v>
      </c>
      <c r="G23" s="74">
        <v>-3000</v>
      </c>
    </row>
    <row r="24" spans="2:7" ht="15" thickBot="1" x14ac:dyDescent="0.35">
      <c r="B24" s="31" t="s">
        <v>24</v>
      </c>
      <c r="C24" s="32"/>
      <c r="D24" s="75">
        <f>SUM(D19:D23)</f>
        <v>-767004</v>
      </c>
      <c r="E24" s="76">
        <f>SUM(E19:E23)</f>
        <v>12004</v>
      </c>
      <c r="F24" s="77">
        <f>SUM(F19:F23)</f>
        <v>-755000</v>
      </c>
      <c r="G24" s="78">
        <f>SUM(G19:G23)</f>
        <v>5328</v>
      </c>
    </row>
    <row r="27" spans="2:7" x14ac:dyDescent="0.3">
      <c r="F27" s="114" t="s">
        <v>98</v>
      </c>
    </row>
  </sheetData>
  <mergeCells count="3">
    <mergeCell ref="B3:G3"/>
    <mergeCell ref="H3:M3"/>
    <mergeCell ref="B17:G17"/>
  </mergeCells>
  <pageMargins left="0.7" right="0.7" top="0.78740157499999996" bottom="0.78740157499999996" header="0.3" footer="0.3"/>
  <pageSetup paperSize="9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27"/>
  <sheetViews>
    <sheetView zoomScale="90" zoomScaleNormal="90" workbookViewId="0">
      <selection activeCell="I21" sqref="I21"/>
    </sheetView>
  </sheetViews>
  <sheetFormatPr baseColWidth="10" defaultRowHeight="14.4" x14ac:dyDescent="0.3"/>
  <cols>
    <col min="1" max="1" width="2.6640625" style="95" customWidth="1"/>
    <col min="2" max="2" width="11.5546875" style="95"/>
    <col min="3" max="3" width="28.88671875" style="95" bestFit="1" customWidth="1"/>
    <col min="4" max="4" width="14.21875" style="95" bestFit="1" customWidth="1"/>
    <col min="5" max="5" width="12.6640625" style="95" bestFit="1" customWidth="1"/>
    <col min="6" max="6" width="15.21875" style="95" bestFit="1" customWidth="1"/>
    <col min="7" max="7" width="12.6640625" style="95" bestFit="1" customWidth="1"/>
    <col min="8" max="8" width="11.5546875" style="95"/>
    <col min="9" max="9" width="24.6640625" style="95" bestFit="1" customWidth="1"/>
    <col min="10" max="10" width="14.88671875" style="95" bestFit="1" customWidth="1"/>
    <col min="11" max="11" width="13.33203125" style="95" bestFit="1" customWidth="1"/>
    <col min="12" max="12" width="15.21875" style="95" bestFit="1" customWidth="1"/>
    <col min="13" max="13" width="13.33203125" style="95" bestFit="1" customWidth="1"/>
    <col min="14" max="15" width="11.5546875" style="95"/>
    <col min="16" max="16" width="22.33203125" style="95" bestFit="1" customWidth="1"/>
    <col min="17" max="19" width="11.5546875" style="95"/>
    <col min="20" max="20" width="13.88671875" style="95" bestFit="1" customWidth="1"/>
    <col min="21" max="21" width="46.5546875" style="95" bestFit="1" customWidth="1"/>
    <col min="22" max="16384" width="11.5546875" style="95"/>
  </cols>
  <sheetData>
    <row r="1" spans="2:13" x14ac:dyDescent="0.3">
      <c r="B1" s="34" t="s">
        <v>82</v>
      </c>
    </row>
    <row r="2" spans="2:13" ht="15" thickBot="1" x14ac:dyDescent="0.35"/>
    <row r="3" spans="2:13" x14ac:dyDescent="0.3">
      <c r="B3" s="166" t="s">
        <v>5</v>
      </c>
      <c r="C3" s="167"/>
      <c r="D3" s="167"/>
      <c r="E3" s="167"/>
      <c r="F3" s="167"/>
      <c r="G3" s="167"/>
      <c r="H3" s="166" t="s">
        <v>6</v>
      </c>
      <c r="I3" s="167"/>
      <c r="J3" s="167"/>
      <c r="K3" s="167"/>
      <c r="L3" s="167"/>
      <c r="M3" s="168"/>
    </row>
    <row r="4" spans="2:13" ht="15" thickBot="1" x14ac:dyDescent="0.35">
      <c r="B4" s="113"/>
      <c r="C4" s="96"/>
      <c r="D4" s="40" t="s">
        <v>9</v>
      </c>
      <c r="E4" s="44" t="s">
        <v>10</v>
      </c>
      <c r="F4" s="24" t="s">
        <v>83</v>
      </c>
      <c r="G4" s="42" t="s">
        <v>11</v>
      </c>
      <c r="H4" s="113"/>
      <c r="I4" s="96"/>
      <c r="J4" s="40" t="s">
        <v>9</v>
      </c>
      <c r="K4" s="44" t="s">
        <v>10</v>
      </c>
      <c r="L4" s="24" t="s">
        <v>83</v>
      </c>
      <c r="M4" s="37" t="s">
        <v>11</v>
      </c>
    </row>
    <row r="5" spans="2:13" x14ac:dyDescent="0.3">
      <c r="B5" s="33" t="s">
        <v>15</v>
      </c>
      <c r="C5" s="12"/>
      <c r="D5" s="2"/>
      <c r="E5" s="45"/>
      <c r="F5" s="22"/>
      <c r="G5" s="39"/>
      <c r="H5" s="33" t="s">
        <v>17</v>
      </c>
      <c r="I5" s="12"/>
      <c r="J5" s="41"/>
      <c r="K5" s="46"/>
      <c r="L5" s="23"/>
      <c r="M5" s="38"/>
    </row>
    <row r="6" spans="2:13" x14ac:dyDescent="0.3">
      <c r="B6" s="30">
        <v>180150</v>
      </c>
      <c r="C6" s="12" t="s">
        <v>0</v>
      </c>
      <c r="D6" s="67">
        <v>250000</v>
      </c>
      <c r="E6" s="68">
        <v>250000</v>
      </c>
      <c r="F6" s="79">
        <f>D6</f>
        <v>250000</v>
      </c>
      <c r="G6" s="70">
        <v>250000</v>
      </c>
      <c r="H6" s="30">
        <v>300110</v>
      </c>
      <c r="I6" s="12" t="s">
        <v>7</v>
      </c>
      <c r="J6" s="67">
        <v>-5000000</v>
      </c>
      <c r="K6" s="68"/>
      <c r="L6" s="79">
        <f>J6+K6</f>
        <v>-5000000</v>
      </c>
      <c r="M6" s="70"/>
    </row>
    <row r="7" spans="2:13" x14ac:dyDescent="0.3">
      <c r="B7" s="30">
        <v>180250</v>
      </c>
      <c r="C7" s="12" t="s">
        <v>1</v>
      </c>
      <c r="D7" s="67">
        <f>'Example (2)'!D7</f>
        <v>-24996</v>
      </c>
      <c r="E7" s="68">
        <f>'Example (2)'!E7</f>
        <v>-12504</v>
      </c>
      <c r="F7" s="79">
        <f>E7</f>
        <v>-12504</v>
      </c>
      <c r="G7" s="70">
        <f>'Example (2)'!G7</f>
        <v>-8328</v>
      </c>
      <c r="H7" s="30">
        <v>300160</v>
      </c>
      <c r="I7" s="12" t="s">
        <v>8</v>
      </c>
      <c r="J7" s="67"/>
      <c r="K7" s="68"/>
      <c r="L7" s="79"/>
      <c r="M7" s="70"/>
    </row>
    <row r="8" spans="2:13" x14ac:dyDescent="0.3">
      <c r="B8" s="30"/>
      <c r="C8" s="12"/>
      <c r="D8" s="67"/>
      <c r="E8" s="68"/>
      <c r="F8" s="79"/>
      <c r="G8" s="70"/>
      <c r="H8" s="30">
        <v>900001</v>
      </c>
      <c r="I8" s="12" t="s">
        <v>44</v>
      </c>
      <c r="J8" s="67"/>
      <c r="K8" s="68">
        <v>-250000</v>
      </c>
      <c r="L8" s="79"/>
      <c r="M8" s="70"/>
    </row>
    <row r="9" spans="2:13" x14ac:dyDescent="0.3">
      <c r="B9" s="30"/>
      <c r="C9" s="12"/>
      <c r="D9" s="67"/>
      <c r="E9" s="68"/>
      <c r="F9" s="79"/>
      <c r="G9" s="70"/>
      <c r="H9" s="30">
        <v>900002</v>
      </c>
      <c r="I9" s="12" t="s">
        <v>45</v>
      </c>
      <c r="J9" s="67"/>
      <c r="K9" s="68"/>
      <c r="L9" s="79"/>
      <c r="M9" s="70">
        <v>-250000</v>
      </c>
    </row>
    <row r="10" spans="2:13" x14ac:dyDescent="0.3">
      <c r="B10" s="33" t="s">
        <v>16</v>
      </c>
      <c r="C10" s="12"/>
      <c r="D10" s="67"/>
      <c r="E10" s="68"/>
      <c r="F10" s="79"/>
      <c r="G10" s="70"/>
      <c r="H10" s="33" t="s">
        <v>18</v>
      </c>
      <c r="I10" s="12"/>
      <c r="J10" s="67"/>
      <c r="K10" s="68"/>
      <c r="L10" s="79"/>
      <c r="M10" s="70"/>
    </row>
    <row r="11" spans="2:13" x14ac:dyDescent="0.3">
      <c r="B11" s="30">
        <v>130100</v>
      </c>
      <c r="C11" s="12" t="s">
        <v>34</v>
      </c>
      <c r="D11" s="67">
        <v>800000</v>
      </c>
      <c r="E11" s="68"/>
      <c r="F11" s="79">
        <f>D11+E11</f>
        <v>800000</v>
      </c>
      <c r="G11" s="70"/>
      <c r="H11" s="30">
        <v>200100</v>
      </c>
      <c r="I11" s="12" t="s">
        <v>3</v>
      </c>
      <c r="J11" s="67">
        <v>-250000</v>
      </c>
      <c r="K11" s="68"/>
      <c r="L11" s="79">
        <f>J11+K11</f>
        <v>-250000</v>
      </c>
      <c r="M11" s="70"/>
    </row>
    <row r="12" spans="2:13" ht="15" thickBot="1" x14ac:dyDescent="0.35">
      <c r="B12" s="29">
        <v>110130</v>
      </c>
      <c r="C12" s="14" t="s">
        <v>2</v>
      </c>
      <c r="D12" s="72">
        <v>5000000</v>
      </c>
      <c r="E12" s="73"/>
      <c r="F12" s="79">
        <f>D12+E12</f>
        <v>5000000</v>
      </c>
      <c r="G12" s="74"/>
      <c r="H12" s="29">
        <v>218170</v>
      </c>
      <c r="I12" s="14" t="s">
        <v>13</v>
      </c>
      <c r="J12" s="72">
        <v>-8000</v>
      </c>
      <c r="K12" s="73">
        <v>500</v>
      </c>
      <c r="L12" s="79">
        <f>J12+K12</f>
        <v>-7500</v>
      </c>
      <c r="M12" s="74">
        <v>3000</v>
      </c>
    </row>
    <row r="13" spans="2:13" ht="15" thickBot="1" x14ac:dyDescent="0.35">
      <c r="B13" s="31" t="s">
        <v>22</v>
      </c>
      <c r="C13" s="32"/>
      <c r="D13" s="75">
        <f>SUM(D5:D12)</f>
        <v>6025004</v>
      </c>
      <c r="E13" s="76">
        <f>SUM(E5:E12)</f>
        <v>237496</v>
      </c>
      <c r="F13" s="80">
        <f>SUM(F5:F12)</f>
        <v>6037496</v>
      </c>
      <c r="G13" s="78">
        <f>SUM(G5:G12)</f>
        <v>241672</v>
      </c>
      <c r="H13" s="31" t="s">
        <v>23</v>
      </c>
      <c r="I13" s="32"/>
      <c r="J13" s="75">
        <f>SUM(J5:J12)</f>
        <v>-5258000</v>
      </c>
      <c r="K13" s="76">
        <f>SUM(K5:K12)</f>
        <v>-249500</v>
      </c>
      <c r="L13" s="80">
        <f>SUM(L5:L12)</f>
        <v>-5257500</v>
      </c>
      <c r="M13" s="78">
        <f>SUM(M5:M12)</f>
        <v>-247000</v>
      </c>
    </row>
    <row r="16" spans="2:13" ht="15" thickBot="1" x14ac:dyDescent="0.35"/>
    <row r="17" spans="2:7" x14ac:dyDescent="0.3">
      <c r="B17" s="166" t="s">
        <v>14</v>
      </c>
      <c r="C17" s="167"/>
      <c r="D17" s="167"/>
      <c r="E17" s="167"/>
      <c r="F17" s="167"/>
      <c r="G17" s="168"/>
    </row>
    <row r="18" spans="2:7" ht="15" thickBot="1" x14ac:dyDescent="0.35">
      <c r="B18" s="29"/>
      <c r="C18" s="14"/>
      <c r="D18" s="40" t="s">
        <v>9</v>
      </c>
      <c r="E18" s="44" t="s">
        <v>10</v>
      </c>
      <c r="F18" s="24" t="s">
        <v>83</v>
      </c>
      <c r="G18" s="37" t="s">
        <v>11</v>
      </c>
    </row>
    <row r="19" spans="2:7" x14ac:dyDescent="0.3">
      <c r="B19" s="33" t="s">
        <v>19</v>
      </c>
      <c r="C19" s="12"/>
      <c r="D19" s="2"/>
      <c r="E19" s="45"/>
      <c r="F19" s="22"/>
      <c r="G19" s="39"/>
    </row>
    <row r="20" spans="2:7" x14ac:dyDescent="0.3">
      <c r="B20" s="30">
        <v>401300</v>
      </c>
      <c r="C20" s="12" t="s">
        <v>21</v>
      </c>
      <c r="D20" s="67">
        <v>-800000</v>
      </c>
      <c r="E20" s="68"/>
      <c r="F20" s="79">
        <f>D20+E20</f>
        <v>-800000</v>
      </c>
      <c r="G20" s="70"/>
    </row>
    <row r="21" spans="2:7" x14ac:dyDescent="0.3">
      <c r="B21" s="33" t="s">
        <v>20</v>
      </c>
      <c r="C21" s="12"/>
      <c r="D21" s="67"/>
      <c r="E21" s="68"/>
      <c r="F21" s="79"/>
      <c r="G21" s="70"/>
    </row>
    <row r="22" spans="2:7" x14ac:dyDescent="0.3">
      <c r="B22" s="30">
        <v>607250</v>
      </c>
      <c r="C22" s="12" t="s">
        <v>4</v>
      </c>
      <c r="D22" s="67">
        <f>-D7</f>
        <v>24996</v>
      </c>
      <c r="E22" s="68">
        <f>-E7</f>
        <v>12504</v>
      </c>
      <c r="F22" s="79">
        <f>-F7</f>
        <v>12504</v>
      </c>
      <c r="G22" s="70">
        <v>694</v>
      </c>
    </row>
    <row r="23" spans="2:7" ht="15" thickBot="1" x14ac:dyDescent="0.35">
      <c r="B23" s="29">
        <v>618170</v>
      </c>
      <c r="C23" s="14" t="s">
        <v>12</v>
      </c>
      <c r="D23" s="72">
        <v>8000</v>
      </c>
      <c r="E23" s="73">
        <v>-500</v>
      </c>
      <c r="F23" s="79">
        <f>D23+E23</f>
        <v>7500</v>
      </c>
      <c r="G23" s="74">
        <v>-3000</v>
      </c>
    </row>
    <row r="24" spans="2:7" ht="15" thickBot="1" x14ac:dyDescent="0.35">
      <c r="B24" s="31" t="s">
        <v>24</v>
      </c>
      <c r="C24" s="32"/>
      <c r="D24" s="75">
        <f>SUM(D19:D23)</f>
        <v>-767004</v>
      </c>
      <c r="E24" s="76">
        <f>SUM(E19:E23)</f>
        <v>12004</v>
      </c>
      <c r="F24" s="80">
        <f>SUM(F19:F23)</f>
        <v>-779996</v>
      </c>
      <c r="G24" s="78">
        <f>SUM(G19:G23)</f>
        <v>-2306</v>
      </c>
    </row>
    <row r="27" spans="2:7" x14ac:dyDescent="0.3">
      <c r="F27" s="114"/>
    </row>
  </sheetData>
  <mergeCells count="3">
    <mergeCell ref="B3:G3"/>
    <mergeCell ref="H3:M3"/>
    <mergeCell ref="B17:G17"/>
  </mergeCells>
  <pageMargins left="0.7" right="0.7" top="0.78740157499999996" bottom="0.78740157499999996" header="0.3" footer="0.3"/>
  <pageSetup paperSize="9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9"/>
  <sheetViews>
    <sheetView zoomScale="90" zoomScaleNormal="90" workbookViewId="0">
      <selection activeCell="K18" sqref="K18"/>
    </sheetView>
  </sheetViews>
  <sheetFormatPr baseColWidth="10" defaultRowHeight="14.4" x14ac:dyDescent="0.3"/>
  <cols>
    <col min="1" max="1" width="2.6640625" style="95" customWidth="1"/>
    <col min="2" max="2" width="11.5546875" style="95"/>
    <col min="3" max="3" width="28.88671875" style="95" bestFit="1" customWidth="1"/>
    <col min="4" max="4" width="14.21875" style="95" bestFit="1" customWidth="1"/>
    <col min="5" max="5" width="12.6640625" style="95" bestFit="1" customWidth="1"/>
    <col min="6" max="6" width="15.21875" style="95" bestFit="1" customWidth="1"/>
    <col min="7" max="7" width="12.6640625" style="95" bestFit="1" customWidth="1"/>
    <col min="8" max="8" width="16.109375" style="95" bestFit="1" customWidth="1"/>
    <col min="9" max="9" width="11.5546875" style="95"/>
    <col min="10" max="10" width="17.88671875" style="95" customWidth="1"/>
    <col min="11" max="11" width="14.88671875" style="95" bestFit="1" customWidth="1"/>
    <col min="12" max="12" width="12.77734375" style="95" customWidth="1"/>
    <col min="13" max="13" width="15.21875" style="95" bestFit="1" customWidth="1"/>
    <col min="14" max="14" width="11.44140625" style="95" customWidth="1"/>
    <col min="15" max="15" width="16.109375" style="95" bestFit="1" customWidth="1"/>
    <col min="16" max="16" width="11.5546875" style="95"/>
    <col min="17" max="17" width="22.33203125" style="95" bestFit="1" customWidth="1"/>
    <col min="18" max="20" width="11.5546875" style="95"/>
    <col min="21" max="21" width="13.88671875" style="95" bestFit="1" customWidth="1"/>
    <col min="22" max="22" width="46.5546875" style="95" bestFit="1" customWidth="1"/>
    <col min="23" max="16384" width="11.5546875" style="95"/>
  </cols>
  <sheetData>
    <row r="1" spans="2:15" x14ac:dyDescent="0.3">
      <c r="B1" s="34" t="s">
        <v>82</v>
      </c>
    </row>
    <row r="2" spans="2:15" ht="15" thickBot="1" x14ac:dyDescent="0.35"/>
    <row r="3" spans="2:15" x14ac:dyDescent="0.3">
      <c r="B3" s="166" t="s">
        <v>5</v>
      </c>
      <c r="C3" s="167"/>
      <c r="D3" s="167"/>
      <c r="E3" s="167"/>
      <c r="F3" s="167"/>
      <c r="G3" s="167"/>
      <c r="H3" s="168"/>
      <c r="I3" s="167" t="s">
        <v>6</v>
      </c>
      <c r="J3" s="167"/>
      <c r="K3" s="167"/>
      <c r="L3" s="167"/>
      <c r="M3" s="167"/>
      <c r="N3" s="167"/>
      <c r="O3" s="168"/>
    </row>
    <row r="4" spans="2:15" ht="15" thickBot="1" x14ac:dyDescent="0.35">
      <c r="B4" s="113"/>
      <c r="C4" s="96"/>
      <c r="D4" s="40" t="s">
        <v>9</v>
      </c>
      <c r="E4" s="44" t="s">
        <v>10</v>
      </c>
      <c r="F4" s="24" t="s">
        <v>83</v>
      </c>
      <c r="G4" s="42" t="s">
        <v>11</v>
      </c>
      <c r="H4" s="47" t="s">
        <v>84</v>
      </c>
      <c r="I4" s="96"/>
      <c r="J4" s="96"/>
      <c r="K4" s="40" t="s">
        <v>9</v>
      </c>
      <c r="L4" s="44" t="s">
        <v>10</v>
      </c>
      <c r="M4" s="24" t="s">
        <v>83</v>
      </c>
      <c r="N4" s="42" t="s">
        <v>11</v>
      </c>
      <c r="O4" s="47" t="s">
        <v>84</v>
      </c>
    </row>
    <row r="5" spans="2:15" x14ac:dyDescent="0.3">
      <c r="B5" s="33" t="s">
        <v>15</v>
      </c>
      <c r="C5" s="12"/>
      <c r="D5" s="2"/>
      <c r="E5" s="45"/>
      <c r="F5" s="22"/>
      <c r="G5" s="1"/>
      <c r="H5" s="48"/>
      <c r="I5" s="50" t="s">
        <v>17</v>
      </c>
      <c r="J5" s="12"/>
      <c r="K5" s="67"/>
      <c r="L5" s="68"/>
      <c r="M5" s="79"/>
      <c r="N5" s="81"/>
      <c r="O5" s="82"/>
    </row>
    <row r="6" spans="2:15" x14ac:dyDescent="0.3">
      <c r="B6" s="30">
        <v>180150</v>
      </c>
      <c r="C6" s="12" t="s">
        <v>0</v>
      </c>
      <c r="D6" s="67">
        <v>250000</v>
      </c>
      <c r="E6" s="68">
        <v>250000</v>
      </c>
      <c r="F6" s="79">
        <f>D6</f>
        <v>250000</v>
      </c>
      <c r="G6" s="81">
        <v>250000</v>
      </c>
      <c r="H6" s="82">
        <f>D6</f>
        <v>250000</v>
      </c>
      <c r="I6" s="12">
        <v>300110</v>
      </c>
      <c r="J6" s="12" t="s">
        <v>7</v>
      </c>
      <c r="K6" s="67">
        <v>-5000000</v>
      </c>
      <c r="L6" s="68"/>
      <c r="M6" s="79">
        <f>K6+L6</f>
        <v>-5000000</v>
      </c>
      <c r="N6" s="81"/>
      <c r="O6" s="82">
        <f>K6</f>
        <v>-5000000</v>
      </c>
    </row>
    <row r="7" spans="2:15" x14ac:dyDescent="0.3">
      <c r="B7" s="30">
        <v>180250</v>
      </c>
      <c r="C7" s="12" t="s">
        <v>1</v>
      </c>
      <c r="D7" s="67">
        <f>'Example (3)'!D7</f>
        <v>-24996</v>
      </c>
      <c r="E7" s="68">
        <f>'Example (3)'!E7</f>
        <v>-12504</v>
      </c>
      <c r="F7" s="79">
        <f>E7</f>
        <v>-12504</v>
      </c>
      <c r="G7" s="81">
        <f>'Example (3)'!G7</f>
        <v>-8328</v>
      </c>
      <c r="H7" s="82">
        <f>G7</f>
        <v>-8328</v>
      </c>
      <c r="I7" s="12">
        <v>300160</v>
      </c>
      <c r="J7" s="12" t="s">
        <v>8</v>
      </c>
      <c r="K7" s="67"/>
      <c r="L7" s="68"/>
      <c r="M7" s="79"/>
      <c r="N7" s="81"/>
      <c r="O7" s="82"/>
    </row>
    <row r="8" spans="2:15" x14ac:dyDescent="0.3">
      <c r="B8" s="30"/>
      <c r="C8" s="12"/>
      <c r="D8" s="67"/>
      <c r="E8" s="68"/>
      <c r="F8" s="79"/>
      <c r="G8" s="81"/>
      <c r="H8" s="82"/>
      <c r="I8" s="12">
        <v>900001</v>
      </c>
      <c r="J8" s="12" t="s">
        <v>44</v>
      </c>
      <c r="K8" s="67"/>
      <c r="L8" s="68">
        <v>-250000</v>
      </c>
      <c r="M8" s="79"/>
      <c r="N8" s="81"/>
      <c r="O8" s="82"/>
    </row>
    <row r="9" spans="2:15" x14ac:dyDescent="0.3">
      <c r="B9" s="30"/>
      <c r="C9" s="12"/>
      <c r="D9" s="67"/>
      <c r="E9" s="68"/>
      <c r="F9" s="79"/>
      <c r="G9" s="81"/>
      <c r="H9" s="82"/>
      <c r="I9" s="12">
        <v>900002</v>
      </c>
      <c r="J9" s="12" t="s">
        <v>45</v>
      </c>
      <c r="K9" s="67"/>
      <c r="L9" s="68"/>
      <c r="M9" s="79"/>
      <c r="N9" s="81">
        <v>-250000</v>
      </c>
      <c r="O9" s="82"/>
    </row>
    <row r="10" spans="2:15" x14ac:dyDescent="0.3">
      <c r="B10" s="33" t="s">
        <v>16</v>
      </c>
      <c r="C10" s="12"/>
      <c r="D10" s="67"/>
      <c r="E10" s="68"/>
      <c r="F10" s="79"/>
      <c r="G10" s="81"/>
      <c r="H10" s="82"/>
      <c r="I10" s="50" t="s">
        <v>18</v>
      </c>
      <c r="J10" s="12"/>
      <c r="K10" s="67"/>
      <c r="L10" s="68"/>
      <c r="M10" s="79"/>
      <c r="N10" s="81"/>
      <c r="O10" s="82"/>
    </row>
    <row r="11" spans="2:15" x14ac:dyDescent="0.3">
      <c r="B11" s="30">
        <v>130100</v>
      </c>
      <c r="C11" s="12" t="s">
        <v>34</v>
      </c>
      <c r="D11" s="67">
        <v>800000</v>
      </c>
      <c r="E11" s="68"/>
      <c r="F11" s="79">
        <f>D11+E11</f>
        <v>800000</v>
      </c>
      <c r="G11" s="81"/>
      <c r="H11" s="82">
        <f>D11</f>
        <v>800000</v>
      </c>
      <c r="I11" s="12">
        <v>200100</v>
      </c>
      <c r="J11" s="12" t="s">
        <v>3</v>
      </c>
      <c r="K11" s="67">
        <v>-250000</v>
      </c>
      <c r="L11" s="68"/>
      <c r="M11" s="79">
        <f>K11+L11</f>
        <v>-250000</v>
      </c>
      <c r="N11" s="81"/>
      <c r="O11" s="82">
        <f>K11</f>
        <v>-250000</v>
      </c>
    </row>
    <row r="12" spans="2:15" ht="15" thickBot="1" x14ac:dyDescent="0.35">
      <c r="B12" s="29">
        <v>110130</v>
      </c>
      <c r="C12" s="14" t="s">
        <v>2</v>
      </c>
      <c r="D12" s="72">
        <v>5000000</v>
      </c>
      <c r="E12" s="73"/>
      <c r="F12" s="83">
        <f>D12+E12</f>
        <v>5000000</v>
      </c>
      <c r="G12" s="84"/>
      <c r="H12" s="85">
        <f>D12</f>
        <v>5000000</v>
      </c>
      <c r="I12" s="14">
        <v>218170</v>
      </c>
      <c r="J12" s="14" t="s">
        <v>13</v>
      </c>
      <c r="K12" s="72">
        <v>-8000</v>
      </c>
      <c r="L12" s="73">
        <v>500</v>
      </c>
      <c r="M12" s="83">
        <f>K12+L12</f>
        <v>-7500</v>
      </c>
      <c r="N12" s="84">
        <v>3000</v>
      </c>
      <c r="O12" s="85">
        <f>N12+K12</f>
        <v>-5000</v>
      </c>
    </row>
    <row r="13" spans="2:15" ht="15" thickBot="1" x14ac:dyDescent="0.35">
      <c r="B13" s="49" t="s">
        <v>22</v>
      </c>
      <c r="C13" s="14"/>
      <c r="D13" s="72">
        <f>SUM(D5:D12)</f>
        <v>6025004</v>
      </c>
      <c r="E13" s="73">
        <f>SUM(E5:E12)</f>
        <v>237496</v>
      </c>
      <c r="F13" s="83">
        <f>SUM(F5:F12)</f>
        <v>6037496</v>
      </c>
      <c r="G13" s="84">
        <f>SUM(G5:G12)</f>
        <v>241672</v>
      </c>
      <c r="H13" s="85">
        <f>SUM(H5:H12)</f>
        <v>6041672</v>
      </c>
      <c r="I13" s="51" t="s">
        <v>23</v>
      </c>
      <c r="J13" s="14"/>
      <c r="K13" s="72">
        <f>SUM(K5:K12)</f>
        <v>-5258000</v>
      </c>
      <c r="L13" s="73">
        <f>SUM(L5:L12)</f>
        <v>-249500</v>
      </c>
      <c r="M13" s="83">
        <f>SUM(M5:M12)</f>
        <v>-5257500</v>
      </c>
      <c r="N13" s="84">
        <f>SUM(N5:N12)</f>
        <v>-247000</v>
      </c>
      <c r="O13" s="85">
        <f>SUM(O5:O12)</f>
        <v>-5255000</v>
      </c>
    </row>
    <row r="16" spans="2:15" ht="15" thickBot="1" x14ac:dyDescent="0.35"/>
    <row r="17" spans="2:12" x14ac:dyDescent="0.3">
      <c r="B17" s="166" t="s">
        <v>14</v>
      </c>
      <c r="C17" s="167"/>
      <c r="D17" s="167"/>
      <c r="E17" s="167"/>
      <c r="F17" s="167"/>
      <c r="G17" s="167"/>
      <c r="H17" s="168"/>
    </row>
    <row r="18" spans="2:12" ht="15" thickBot="1" x14ac:dyDescent="0.35">
      <c r="B18" s="29"/>
      <c r="C18" s="14"/>
      <c r="D18" s="40" t="s">
        <v>9</v>
      </c>
      <c r="E18" s="44" t="s">
        <v>10</v>
      </c>
      <c r="F18" s="24" t="s">
        <v>83</v>
      </c>
      <c r="G18" s="42" t="s">
        <v>11</v>
      </c>
      <c r="H18" s="47" t="s">
        <v>84</v>
      </c>
    </row>
    <row r="19" spans="2:12" x14ac:dyDescent="0.3">
      <c r="B19" s="33" t="s">
        <v>19</v>
      </c>
      <c r="C19" s="12"/>
      <c r="D19" s="2"/>
      <c r="E19" s="45"/>
      <c r="F19" s="22"/>
      <c r="G19" s="1"/>
      <c r="H19" s="48"/>
    </row>
    <row r="20" spans="2:12" x14ac:dyDescent="0.3">
      <c r="B20" s="30">
        <v>401300</v>
      </c>
      <c r="C20" s="12" t="s">
        <v>21</v>
      </c>
      <c r="D20" s="67">
        <v>-800000</v>
      </c>
      <c r="E20" s="68"/>
      <c r="F20" s="79">
        <f>D20+E20</f>
        <v>-800000</v>
      </c>
      <c r="G20" s="81"/>
      <c r="H20" s="82">
        <f>D20</f>
        <v>-800000</v>
      </c>
    </row>
    <row r="21" spans="2:12" x14ac:dyDescent="0.3">
      <c r="B21" s="33" t="s">
        <v>20</v>
      </c>
      <c r="C21" s="12"/>
      <c r="D21" s="67"/>
      <c r="E21" s="68"/>
      <c r="F21" s="79"/>
      <c r="G21" s="81"/>
      <c r="H21" s="82"/>
    </row>
    <row r="22" spans="2:12" x14ac:dyDescent="0.3">
      <c r="B22" s="30">
        <v>607250</v>
      </c>
      <c r="C22" s="12" t="s">
        <v>4</v>
      </c>
      <c r="D22" s="67">
        <f>-D7</f>
        <v>24996</v>
      </c>
      <c r="E22" s="68">
        <f>-E7</f>
        <v>12504</v>
      </c>
      <c r="F22" s="79">
        <f>-F7</f>
        <v>12504</v>
      </c>
      <c r="G22" s="81">
        <f>-G7</f>
        <v>8328</v>
      </c>
      <c r="H22" s="82">
        <f>G22</f>
        <v>8328</v>
      </c>
    </row>
    <row r="23" spans="2:12" ht="15" thickBot="1" x14ac:dyDescent="0.35">
      <c r="B23" s="29">
        <v>618170</v>
      </c>
      <c r="C23" s="14" t="s">
        <v>12</v>
      </c>
      <c r="D23" s="72">
        <v>8000</v>
      </c>
      <c r="E23" s="73">
        <v>-500</v>
      </c>
      <c r="F23" s="83">
        <f>D23+E23</f>
        <v>7500</v>
      </c>
      <c r="G23" s="84">
        <v>-3000</v>
      </c>
      <c r="H23" s="85">
        <f>G23+D23</f>
        <v>5000</v>
      </c>
    </row>
    <row r="24" spans="2:12" ht="15" thickBot="1" x14ac:dyDescent="0.35">
      <c r="B24" s="49" t="s">
        <v>24</v>
      </c>
      <c r="C24" s="14"/>
      <c r="D24" s="72">
        <f>SUM(D19:D23)</f>
        <v>-767004</v>
      </c>
      <c r="E24" s="73">
        <f>SUM(E19:E23)</f>
        <v>12004</v>
      </c>
      <c r="F24" s="83">
        <f>SUM(F19:F23)</f>
        <v>-779996</v>
      </c>
      <c r="G24" s="84">
        <f>SUM(G19:G23)</f>
        <v>5328</v>
      </c>
      <c r="H24" s="85">
        <f>SUM(H19:H23)</f>
        <v>-786672</v>
      </c>
      <c r="L24" s="119"/>
    </row>
    <row r="25" spans="2:12" x14ac:dyDescent="0.3">
      <c r="L25" s="119"/>
    </row>
    <row r="27" spans="2:12" x14ac:dyDescent="0.3">
      <c r="F27" s="121"/>
    </row>
    <row r="28" spans="2:12" x14ac:dyDescent="0.3">
      <c r="E28" s="119"/>
    </row>
    <row r="29" spans="2:12" x14ac:dyDescent="0.3">
      <c r="E29" s="119"/>
    </row>
  </sheetData>
  <mergeCells count="3">
    <mergeCell ref="B3:H3"/>
    <mergeCell ref="B17:H17"/>
    <mergeCell ref="I3:O3"/>
  </mergeCells>
  <pageMargins left="0.7" right="0.7" top="0.78740157499999996" bottom="0.78740157499999996" header="0.3" footer="0.3"/>
  <pageSetup paperSize="9" orientation="portrait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R22"/>
  <sheetViews>
    <sheetView zoomScale="90" zoomScaleNormal="90" workbookViewId="0">
      <selection activeCell="B9" sqref="B9"/>
    </sheetView>
  </sheetViews>
  <sheetFormatPr baseColWidth="10" defaultRowHeight="14.4" x14ac:dyDescent="0.3"/>
  <cols>
    <col min="1" max="1" width="11.5546875" style="95"/>
    <col min="2" max="2" width="23.77734375" style="95" bestFit="1" customWidth="1"/>
    <col min="3" max="4" width="11.5546875" style="95"/>
    <col min="5" max="5" width="3.6640625" style="95" customWidth="1"/>
    <col min="6" max="6" width="11.5546875" style="95"/>
    <col min="7" max="7" width="33.21875" style="95" bestFit="1" customWidth="1"/>
    <col min="8" max="8" width="7.21875" style="95" hidden="1" customWidth="1"/>
    <col min="9" max="9" width="0" style="95" hidden="1" customWidth="1"/>
    <col min="10" max="10" width="30.109375" style="95" hidden="1" customWidth="1"/>
    <col min="11" max="11" width="14.6640625" style="95" customWidth="1"/>
    <col min="12" max="13" width="0" style="95" hidden="1" customWidth="1"/>
    <col min="14" max="14" width="11.5546875" style="95"/>
    <col min="15" max="16" width="0" style="95" hidden="1" customWidth="1"/>
    <col min="17" max="16384" width="11.5546875" style="95"/>
  </cols>
  <sheetData>
    <row r="2" spans="2:18" x14ac:dyDescent="0.3">
      <c r="B2" s="95" t="s">
        <v>85</v>
      </c>
    </row>
    <row r="4" spans="2:18" x14ac:dyDescent="0.3">
      <c r="B4" t="s">
        <v>47</v>
      </c>
      <c r="C4" t="s">
        <v>48</v>
      </c>
      <c r="D4" t="s">
        <v>25</v>
      </c>
      <c r="E4" t="s">
        <v>49</v>
      </c>
      <c r="F4" t="s">
        <v>50</v>
      </c>
      <c r="G4" t="s">
        <v>51</v>
      </c>
      <c r="H4" t="s">
        <v>52</v>
      </c>
      <c r="I4" t="s">
        <v>53</v>
      </c>
      <c r="J4" t="s">
        <v>54</v>
      </c>
      <c r="K4" t="s">
        <v>31</v>
      </c>
      <c r="L4" t="s">
        <v>55</v>
      </c>
      <c r="M4" t="s">
        <v>56</v>
      </c>
      <c r="N4" t="s">
        <v>57</v>
      </c>
      <c r="O4" t="s">
        <v>58</v>
      </c>
      <c r="P4" t="s">
        <v>59</v>
      </c>
    </row>
    <row r="5" spans="2:18" x14ac:dyDescent="0.3">
      <c r="B5" s="15" t="s">
        <v>105</v>
      </c>
      <c r="C5" s="15" t="s">
        <v>104</v>
      </c>
      <c r="D5" s="16">
        <v>42736</v>
      </c>
      <c r="E5" s="15" t="s">
        <v>60</v>
      </c>
      <c r="F5" s="15" t="s">
        <v>74</v>
      </c>
      <c r="G5" s="15" t="s">
        <v>75</v>
      </c>
      <c r="H5" s="15"/>
      <c r="I5" s="15" t="s">
        <v>62</v>
      </c>
      <c r="J5" s="17">
        <v>-24996</v>
      </c>
      <c r="K5" s="115">
        <v>-24996</v>
      </c>
      <c r="L5" s="17">
        <v>0</v>
      </c>
      <c r="M5" s="15"/>
      <c r="N5" s="25" t="s">
        <v>63</v>
      </c>
      <c r="O5" s="15" t="s">
        <v>64</v>
      </c>
      <c r="P5" s="18">
        <v>43319.334444444401</v>
      </c>
    </row>
    <row r="6" spans="2:18" x14ac:dyDescent="0.3">
      <c r="B6" s="15" t="s">
        <v>105</v>
      </c>
      <c r="C6" s="15" t="s">
        <v>104</v>
      </c>
      <c r="D6" s="16">
        <v>42736</v>
      </c>
      <c r="E6" s="15" t="s">
        <v>60</v>
      </c>
      <c r="F6" s="15" t="s">
        <v>72</v>
      </c>
      <c r="G6" s="15" t="s">
        <v>73</v>
      </c>
      <c r="H6" s="15"/>
      <c r="I6" s="15" t="s">
        <v>62</v>
      </c>
      <c r="J6" s="17">
        <v>-8000</v>
      </c>
      <c r="K6" s="115">
        <v>-8000</v>
      </c>
      <c r="L6" s="17">
        <v>0</v>
      </c>
      <c r="M6" s="15"/>
      <c r="N6" s="25" t="s">
        <v>63</v>
      </c>
      <c r="O6" s="15" t="s">
        <v>64</v>
      </c>
      <c r="P6" s="18">
        <v>43319.334444444401</v>
      </c>
    </row>
    <row r="7" spans="2:18" x14ac:dyDescent="0.3">
      <c r="B7" s="15" t="s">
        <v>105</v>
      </c>
      <c r="C7" s="15" t="s">
        <v>104</v>
      </c>
      <c r="D7" s="16">
        <v>42736</v>
      </c>
      <c r="E7" s="15" t="s">
        <v>60</v>
      </c>
      <c r="F7" s="15" t="s">
        <v>70</v>
      </c>
      <c r="G7" s="15" t="s">
        <v>71</v>
      </c>
      <c r="H7" s="15"/>
      <c r="I7" s="15" t="s">
        <v>62</v>
      </c>
      <c r="J7" s="17">
        <v>250000</v>
      </c>
      <c r="K7" s="115">
        <v>250000</v>
      </c>
      <c r="L7" s="17">
        <v>0</v>
      </c>
      <c r="M7" s="15"/>
      <c r="N7" s="25" t="s">
        <v>63</v>
      </c>
      <c r="O7" s="15" t="s">
        <v>64</v>
      </c>
      <c r="P7" s="18">
        <v>43319.334444444401</v>
      </c>
    </row>
    <row r="8" spans="2:18" x14ac:dyDescent="0.3">
      <c r="B8" s="15" t="s">
        <v>105</v>
      </c>
      <c r="C8" s="15" t="s">
        <v>104</v>
      </c>
      <c r="D8" s="16">
        <v>42736</v>
      </c>
      <c r="E8" s="15" t="s">
        <v>60</v>
      </c>
      <c r="F8" s="15" t="s">
        <v>69</v>
      </c>
      <c r="G8" s="15" t="s">
        <v>7</v>
      </c>
      <c r="H8" s="15"/>
      <c r="I8" s="15" t="s">
        <v>62</v>
      </c>
      <c r="J8" s="17">
        <v>-5000000</v>
      </c>
      <c r="K8" s="115">
        <v>-5000000</v>
      </c>
      <c r="L8" s="17">
        <v>0</v>
      </c>
      <c r="M8" s="15"/>
      <c r="N8" s="25" t="s">
        <v>63</v>
      </c>
      <c r="O8" s="15" t="s">
        <v>64</v>
      </c>
      <c r="P8" s="18">
        <v>43319.334444444401</v>
      </c>
    </row>
    <row r="9" spans="2:18" x14ac:dyDescent="0.3">
      <c r="B9" s="15" t="s">
        <v>105</v>
      </c>
      <c r="C9" s="15" t="s">
        <v>104</v>
      </c>
      <c r="D9" s="16">
        <v>42736</v>
      </c>
      <c r="E9" s="15" t="s">
        <v>60</v>
      </c>
      <c r="F9" s="15" t="s">
        <v>67</v>
      </c>
      <c r="G9" s="15" t="s">
        <v>68</v>
      </c>
      <c r="H9" s="15"/>
      <c r="I9" s="15" t="s">
        <v>62</v>
      </c>
      <c r="J9" s="17">
        <v>800000</v>
      </c>
      <c r="K9" s="115">
        <v>800000</v>
      </c>
      <c r="L9" s="17">
        <v>0</v>
      </c>
      <c r="M9" s="15"/>
      <c r="N9" s="25" t="s">
        <v>63</v>
      </c>
      <c r="O9" s="15" t="s">
        <v>64</v>
      </c>
      <c r="P9" s="18">
        <v>43319.334444444401</v>
      </c>
    </row>
    <row r="10" spans="2:18" x14ac:dyDescent="0.3">
      <c r="B10" s="15" t="s">
        <v>105</v>
      </c>
      <c r="C10" s="15" t="s">
        <v>104</v>
      </c>
      <c r="D10" s="16">
        <v>42736</v>
      </c>
      <c r="E10" s="15" t="s">
        <v>60</v>
      </c>
      <c r="F10" s="15" t="s">
        <v>66</v>
      </c>
      <c r="G10" s="15" t="s">
        <v>2</v>
      </c>
      <c r="H10" s="15"/>
      <c r="I10" s="15" t="s">
        <v>62</v>
      </c>
      <c r="J10" s="17">
        <v>5000000</v>
      </c>
      <c r="K10" s="115">
        <v>5000000</v>
      </c>
      <c r="L10" s="17">
        <v>0</v>
      </c>
      <c r="M10" s="15"/>
      <c r="N10" s="25" t="s">
        <v>63</v>
      </c>
      <c r="O10" s="15" t="s">
        <v>64</v>
      </c>
      <c r="P10" s="18">
        <v>43319.334444444401</v>
      </c>
    </row>
    <row r="11" spans="2:18" x14ac:dyDescent="0.3">
      <c r="B11" s="15" t="s">
        <v>105</v>
      </c>
      <c r="C11" s="15" t="s">
        <v>104</v>
      </c>
      <c r="D11" s="16">
        <v>42736</v>
      </c>
      <c r="E11" s="15" t="s">
        <v>60</v>
      </c>
      <c r="F11" s="25" t="s">
        <v>65</v>
      </c>
      <c r="G11" s="15" t="s">
        <v>8</v>
      </c>
      <c r="H11" s="15"/>
      <c r="I11" s="15" t="s">
        <v>62</v>
      </c>
      <c r="J11" s="17">
        <v>-767004</v>
      </c>
      <c r="K11" s="116">
        <v>-767004</v>
      </c>
      <c r="L11" s="17">
        <v>0</v>
      </c>
      <c r="M11" s="15"/>
      <c r="N11" s="25" t="s">
        <v>63</v>
      </c>
      <c r="O11" s="15" t="s">
        <v>64</v>
      </c>
      <c r="P11" s="18">
        <v>43319.334444444401</v>
      </c>
    </row>
    <row r="12" spans="2:18" x14ac:dyDescent="0.3">
      <c r="B12" s="15" t="s">
        <v>105</v>
      </c>
      <c r="C12" s="15" t="s">
        <v>104</v>
      </c>
      <c r="D12" s="16">
        <v>42736</v>
      </c>
      <c r="E12" s="15" t="s">
        <v>60</v>
      </c>
      <c r="F12" s="15" t="s">
        <v>61</v>
      </c>
      <c r="G12" s="15" t="s">
        <v>3</v>
      </c>
      <c r="H12" s="15"/>
      <c r="I12" s="15" t="s">
        <v>62</v>
      </c>
      <c r="J12" s="17">
        <v>-250000</v>
      </c>
      <c r="K12" s="115">
        <v>-250000</v>
      </c>
      <c r="L12" s="17">
        <v>0</v>
      </c>
      <c r="M12" s="15"/>
      <c r="N12" s="25" t="s">
        <v>63</v>
      </c>
      <c r="O12" s="15" t="s">
        <v>64</v>
      </c>
      <c r="P12" s="18">
        <v>43319.334444444401</v>
      </c>
    </row>
    <row r="13" spans="2:18" x14ac:dyDescent="0.3">
      <c r="B13" s="15" t="s">
        <v>106</v>
      </c>
      <c r="C13" s="15" t="s">
        <v>104</v>
      </c>
      <c r="D13" s="16">
        <v>42736</v>
      </c>
      <c r="E13" s="15" t="s">
        <v>60</v>
      </c>
      <c r="F13" s="15" t="s">
        <v>74</v>
      </c>
      <c r="G13" s="15" t="s">
        <v>75</v>
      </c>
      <c r="H13" s="15"/>
      <c r="I13" s="15" t="s">
        <v>62</v>
      </c>
      <c r="J13" s="17">
        <v>-12504</v>
      </c>
      <c r="K13" s="115">
        <v>-12504</v>
      </c>
      <c r="L13" s="17">
        <v>0</v>
      </c>
      <c r="M13" s="15"/>
      <c r="N13" s="53" t="s">
        <v>76</v>
      </c>
      <c r="O13" s="15" t="s">
        <v>64</v>
      </c>
      <c r="P13" s="18">
        <v>43319.334444444401</v>
      </c>
      <c r="R13" s="120"/>
    </row>
    <row r="14" spans="2:18" x14ac:dyDescent="0.3">
      <c r="B14" s="15" t="s">
        <v>106</v>
      </c>
      <c r="C14" s="15" t="s">
        <v>104</v>
      </c>
      <c r="D14" s="16">
        <v>42736</v>
      </c>
      <c r="E14" s="15" t="s">
        <v>60</v>
      </c>
      <c r="F14" s="15" t="s">
        <v>72</v>
      </c>
      <c r="G14" s="15" t="s">
        <v>73</v>
      </c>
      <c r="H14" s="15"/>
      <c r="I14" s="15" t="s">
        <v>62</v>
      </c>
      <c r="J14" s="17">
        <v>500</v>
      </c>
      <c r="K14" s="115">
        <v>500</v>
      </c>
      <c r="L14" s="17">
        <v>0</v>
      </c>
      <c r="M14" s="15"/>
      <c r="N14" s="53" t="s">
        <v>76</v>
      </c>
      <c r="O14" s="15" t="s">
        <v>64</v>
      </c>
      <c r="P14" s="18">
        <v>43319.334444444401</v>
      </c>
      <c r="R14" s="120"/>
    </row>
    <row r="15" spans="2:18" x14ac:dyDescent="0.3">
      <c r="B15" s="15" t="s">
        <v>106</v>
      </c>
      <c r="C15" s="15" t="s">
        <v>104</v>
      </c>
      <c r="D15" s="16">
        <v>42736</v>
      </c>
      <c r="E15" s="15" t="s">
        <v>60</v>
      </c>
      <c r="F15" s="15" t="s">
        <v>77</v>
      </c>
      <c r="G15" s="15" t="s">
        <v>78</v>
      </c>
      <c r="H15" s="15"/>
      <c r="I15" s="15" t="s">
        <v>62</v>
      </c>
      <c r="J15" s="17">
        <v>-250000</v>
      </c>
      <c r="K15" s="115">
        <v>-250000</v>
      </c>
      <c r="L15" s="17">
        <v>0</v>
      </c>
      <c r="M15" s="15"/>
      <c r="N15" s="53" t="s">
        <v>76</v>
      </c>
      <c r="O15" s="15" t="s">
        <v>64</v>
      </c>
      <c r="P15" s="18">
        <v>43319.334444444401</v>
      </c>
      <c r="R15" s="120"/>
    </row>
    <row r="16" spans="2:18" x14ac:dyDescent="0.3">
      <c r="B16" s="15" t="s">
        <v>106</v>
      </c>
      <c r="C16" s="15" t="s">
        <v>104</v>
      </c>
      <c r="D16" s="16">
        <v>42736</v>
      </c>
      <c r="E16" s="15" t="s">
        <v>60</v>
      </c>
      <c r="F16" s="15" t="s">
        <v>70</v>
      </c>
      <c r="G16" s="15" t="s">
        <v>71</v>
      </c>
      <c r="H16" s="15"/>
      <c r="I16" s="15" t="s">
        <v>62</v>
      </c>
      <c r="J16" s="17">
        <v>250000</v>
      </c>
      <c r="K16" s="115">
        <v>250000</v>
      </c>
      <c r="L16" s="17">
        <v>0</v>
      </c>
      <c r="M16" s="15"/>
      <c r="N16" s="53" t="s">
        <v>76</v>
      </c>
      <c r="O16" s="15" t="s">
        <v>64</v>
      </c>
      <c r="P16" s="18">
        <v>43319.334444444401</v>
      </c>
    </row>
    <row r="17" spans="2:16" x14ac:dyDescent="0.3">
      <c r="B17" s="15" t="s">
        <v>106</v>
      </c>
      <c r="C17" s="15" t="s">
        <v>104</v>
      </c>
      <c r="D17" s="16">
        <v>42736</v>
      </c>
      <c r="E17" s="15" t="s">
        <v>60</v>
      </c>
      <c r="F17" s="53" t="s">
        <v>65</v>
      </c>
      <c r="G17" s="15" t="s">
        <v>8</v>
      </c>
      <c r="H17" s="15"/>
      <c r="I17" s="15" t="s">
        <v>62</v>
      </c>
      <c r="J17" s="17">
        <v>12004</v>
      </c>
      <c r="K17" s="117">
        <v>12004</v>
      </c>
      <c r="L17" s="17">
        <v>0</v>
      </c>
      <c r="M17" s="15"/>
      <c r="N17" s="53" t="s">
        <v>76</v>
      </c>
      <c r="O17" s="15" t="s">
        <v>64</v>
      </c>
      <c r="P17" s="18">
        <v>43319.334444444401</v>
      </c>
    </row>
    <row r="18" spans="2:16" x14ac:dyDescent="0.3">
      <c r="B18" s="15" t="s">
        <v>107</v>
      </c>
      <c r="C18" s="15" t="s">
        <v>104</v>
      </c>
      <c r="D18" s="16">
        <v>42736</v>
      </c>
      <c r="E18" s="15" t="s">
        <v>60</v>
      </c>
      <c r="F18" s="15" t="s">
        <v>74</v>
      </c>
      <c r="G18" s="15" t="s">
        <v>75</v>
      </c>
      <c r="H18" s="15"/>
      <c r="I18" s="15" t="s">
        <v>62</v>
      </c>
      <c r="J18" s="17">
        <v>-8328</v>
      </c>
      <c r="K18" s="115">
        <v>-8328</v>
      </c>
      <c r="L18" s="17">
        <v>0</v>
      </c>
      <c r="M18" s="15"/>
      <c r="N18" s="52" t="s">
        <v>79</v>
      </c>
      <c r="O18" s="15" t="s">
        <v>64</v>
      </c>
      <c r="P18" s="18">
        <v>43319.334444444401</v>
      </c>
    </row>
    <row r="19" spans="2:16" x14ac:dyDescent="0.3">
      <c r="B19" s="15" t="s">
        <v>107</v>
      </c>
      <c r="C19" s="15" t="s">
        <v>104</v>
      </c>
      <c r="D19" s="16">
        <v>42736</v>
      </c>
      <c r="E19" s="15" t="s">
        <v>60</v>
      </c>
      <c r="F19" s="15" t="s">
        <v>72</v>
      </c>
      <c r="G19" s="15" t="s">
        <v>73</v>
      </c>
      <c r="H19" s="15"/>
      <c r="I19" s="15" t="s">
        <v>62</v>
      </c>
      <c r="J19" s="17">
        <v>3000</v>
      </c>
      <c r="K19" s="115">
        <v>3000</v>
      </c>
      <c r="L19" s="17">
        <v>0</v>
      </c>
      <c r="M19" s="15"/>
      <c r="N19" s="52" t="s">
        <v>79</v>
      </c>
      <c r="O19" s="15" t="s">
        <v>64</v>
      </c>
      <c r="P19" s="18">
        <v>43319.334444444401</v>
      </c>
    </row>
    <row r="20" spans="2:16" x14ac:dyDescent="0.3">
      <c r="B20" s="15" t="s">
        <v>107</v>
      </c>
      <c r="C20" s="15" t="s">
        <v>104</v>
      </c>
      <c r="D20" s="16">
        <v>42736</v>
      </c>
      <c r="E20" s="15" t="s">
        <v>60</v>
      </c>
      <c r="F20" s="15" t="s">
        <v>80</v>
      </c>
      <c r="G20" s="15" t="s">
        <v>81</v>
      </c>
      <c r="H20" s="15"/>
      <c r="I20" s="15" t="s">
        <v>62</v>
      </c>
      <c r="J20" s="17">
        <v>-250000</v>
      </c>
      <c r="K20" s="115">
        <v>-250000</v>
      </c>
      <c r="L20" s="17">
        <v>0</v>
      </c>
      <c r="M20" s="15"/>
      <c r="N20" s="52" t="s">
        <v>79</v>
      </c>
      <c r="O20" s="15" t="s">
        <v>64</v>
      </c>
      <c r="P20" s="18">
        <v>43319.334444444401</v>
      </c>
    </row>
    <row r="21" spans="2:16" x14ac:dyDescent="0.3">
      <c r="B21" s="15" t="s">
        <v>107</v>
      </c>
      <c r="C21" s="15" t="s">
        <v>104</v>
      </c>
      <c r="D21" s="16">
        <v>42736</v>
      </c>
      <c r="E21" s="15" t="s">
        <v>60</v>
      </c>
      <c r="F21" s="15" t="s">
        <v>70</v>
      </c>
      <c r="G21" s="15" t="s">
        <v>71</v>
      </c>
      <c r="H21" s="15"/>
      <c r="I21" s="15" t="s">
        <v>62</v>
      </c>
      <c r="J21" s="17">
        <v>250000</v>
      </c>
      <c r="K21" s="115">
        <v>250000</v>
      </c>
      <c r="L21" s="17">
        <v>0</v>
      </c>
      <c r="M21" s="15"/>
      <c r="N21" s="52" t="s">
        <v>79</v>
      </c>
      <c r="O21" s="15" t="s">
        <v>64</v>
      </c>
      <c r="P21" s="18">
        <v>43319.334444444401</v>
      </c>
    </row>
    <row r="22" spans="2:16" x14ac:dyDescent="0.3">
      <c r="B22" s="15" t="s">
        <v>107</v>
      </c>
      <c r="C22" s="15" t="s">
        <v>104</v>
      </c>
      <c r="D22" s="16">
        <v>42736</v>
      </c>
      <c r="E22" s="15" t="s">
        <v>60</v>
      </c>
      <c r="F22" s="52" t="s">
        <v>65</v>
      </c>
      <c r="G22" s="15" t="s">
        <v>8</v>
      </c>
      <c r="H22" s="15"/>
      <c r="I22" s="15" t="s">
        <v>62</v>
      </c>
      <c r="J22" s="17">
        <v>5328</v>
      </c>
      <c r="K22" s="118">
        <v>5328</v>
      </c>
      <c r="L22" s="17">
        <v>0</v>
      </c>
      <c r="M22" s="15"/>
      <c r="N22" s="52" t="s">
        <v>79</v>
      </c>
      <c r="O22" s="15" t="s">
        <v>64</v>
      </c>
      <c r="P22" s="18">
        <v>43319.334444444401</v>
      </c>
    </row>
  </sheetData>
  <pageMargins left="0.7" right="0.7" top="0.78740157499999996" bottom="0.78740157499999996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7"/>
  <sheetViews>
    <sheetView zoomScale="90" zoomScaleNormal="90" workbookViewId="0">
      <selection activeCell="H14" sqref="H14"/>
    </sheetView>
  </sheetViews>
  <sheetFormatPr baseColWidth="10" defaultRowHeight="14.4" x14ac:dyDescent="0.3"/>
  <cols>
    <col min="1" max="1" width="2.6640625" style="95" customWidth="1"/>
    <col min="2" max="2" width="11.5546875" style="95"/>
    <col min="3" max="3" width="28.88671875" style="95" bestFit="1" customWidth="1"/>
    <col min="4" max="4" width="14.21875" style="95" bestFit="1" customWidth="1"/>
    <col min="5" max="5" width="12.6640625" style="95" bestFit="1" customWidth="1"/>
    <col min="6" max="6" width="15.21875" style="95" bestFit="1" customWidth="1"/>
    <col min="7" max="7" width="12.6640625" style="95" bestFit="1" customWidth="1"/>
    <col min="8" max="8" width="16.109375" style="95" bestFit="1" customWidth="1"/>
    <col min="9" max="9" width="11.5546875" style="95"/>
    <col min="10" max="10" width="17.88671875" style="95" customWidth="1"/>
    <col min="11" max="11" width="14.88671875" style="95" bestFit="1" customWidth="1"/>
    <col min="12" max="12" width="12.77734375" style="95" customWidth="1"/>
    <col min="13" max="13" width="15.21875" style="95" bestFit="1" customWidth="1"/>
    <col min="14" max="14" width="11.44140625" style="95" customWidth="1"/>
    <col min="15" max="15" width="16.109375" style="95" bestFit="1" customWidth="1"/>
    <col min="16" max="16" width="11.5546875" style="95"/>
    <col min="17" max="17" width="22.33203125" style="95" bestFit="1" customWidth="1"/>
    <col min="18" max="20" width="11.5546875" style="95"/>
    <col min="21" max="21" width="13.88671875" style="95" bestFit="1" customWidth="1"/>
    <col min="22" max="22" width="46.5546875" style="95" bestFit="1" customWidth="1"/>
    <col min="23" max="16384" width="11.5546875" style="95"/>
  </cols>
  <sheetData>
    <row r="1" spans="2:15" x14ac:dyDescent="0.3">
      <c r="B1" s="86">
        <v>42736</v>
      </c>
    </row>
    <row r="2" spans="2:15" ht="15" thickBot="1" x14ac:dyDescent="0.35">
      <c r="B2"/>
    </row>
    <row r="3" spans="2:15" x14ac:dyDescent="0.3">
      <c r="B3" s="166" t="s">
        <v>5</v>
      </c>
      <c r="C3" s="167"/>
      <c r="D3" s="167"/>
      <c r="E3" s="167"/>
      <c r="F3" s="167"/>
      <c r="G3" s="167"/>
      <c r="H3" s="168"/>
      <c r="I3" s="167" t="s">
        <v>6</v>
      </c>
      <c r="J3" s="167"/>
      <c r="K3" s="167"/>
      <c r="L3" s="167"/>
      <c r="M3" s="167"/>
      <c r="N3" s="167"/>
      <c r="O3" s="168"/>
    </row>
    <row r="4" spans="2:15" ht="15" thickBot="1" x14ac:dyDescent="0.35">
      <c r="B4" s="113"/>
      <c r="C4" s="96"/>
      <c r="D4" s="40" t="s">
        <v>9</v>
      </c>
      <c r="E4" s="44" t="s">
        <v>10</v>
      </c>
      <c r="F4" s="24" t="s">
        <v>83</v>
      </c>
      <c r="G4" s="42" t="s">
        <v>11</v>
      </c>
      <c r="H4" s="47" t="s">
        <v>84</v>
      </c>
      <c r="I4" s="96"/>
      <c r="J4" s="96"/>
      <c r="K4" s="40" t="s">
        <v>9</v>
      </c>
      <c r="L4" s="44" t="s">
        <v>10</v>
      </c>
      <c r="M4" s="24" t="s">
        <v>83</v>
      </c>
      <c r="N4" s="42" t="s">
        <v>11</v>
      </c>
      <c r="O4" s="47" t="s">
        <v>84</v>
      </c>
    </row>
    <row r="5" spans="2:15" x14ac:dyDescent="0.3">
      <c r="B5" s="33" t="s">
        <v>15</v>
      </c>
      <c r="C5" s="12"/>
      <c r="D5" s="2"/>
      <c r="E5" s="45"/>
      <c r="F5" s="22"/>
      <c r="G5" s="1"/>
      <c r="H5" s="48"/>
      <c r="I5" s="50" t="s">
        <v>17</v>
      </c>
      <c r="J5" s="12"/>
      <c r="K5" s="67"/>
      <c r="L5" s="68"/>
      <c r="M5" s="79"/>
      <c r="N5" s="81"/>
      <c r="O5" s="82"/>
    </row>
    <row r="6" spans="2:15" x14ac:dyDescent="0.3">
      <c r="B6" s="30">
        <v>180150</v>
      </c>
      <c r="C6" s="12" t="s">
        <v>0</v>
      </c>
      <c r="D6" s="67">
        <v>250000</v>
      </c>
      <c r="E6" s="68">
        <v>250000</v>
      </c>
      <c r="F6" s="79">
        <f>D6</f>
        <v>250000</v>
      </c>
      <c r="G6" s="81">
        <v>250000</v>
      </c>
      <c r="H6" s="82">
        <f>D6</f>
        <v>250000</v>
      </c>
      <c r="I6" s="12">
        <v>300110</v>
      </c>
      <c r="J6" s="12" t="s">
        <v>7</v>
      </c>
      <c r="K6" s="67">
        <v>-5000000</v>
      </c>
      <c r="L6" s="68"/>
      <c r="M6" s="79">
        <f>K6+L6</f>
        <v>-5000000</v>
      </c>
      <c r="N6" s="81"/>
      <c r="O6" s="82">
        <f>K6</f>
        <v>-5000000</v>
      </c>
    </row>
    <row r="7" spans="2:15" x14ac:dyDescent="0.3">
      <c r="B7" s="30">
        <v>180250</v>
      </c>
      <c r="C7" s="12" t="s">
        <v>1</v>
      </c>
      <c r="D7" s="67">
        <f>'Example (3)'!D7</f>
        <v>-24996</v>
      </c>
      <c r="E7" s="68">
        <f>'Example (3)'!E7</f>
        <v>-12504</v>
      </c>
      <c r="F7" s="79">
        <f>E7</f>
        <v>-12504</v>
      </c>
      <c r="G7" s="81">
        <f>'Example (3)'!G7</f>
        <v>-8328</v>
      </c>
      <c r="H7" s="82">
        <f>G7</f>
        <v>-8328</v>
      </c>
      <c r="I7" s="12">
        <v>300160</v>
      </c>
      <c r="J7" s="12" t="s">
        <v>8</v>
      </c>
      <c r="K7" s="67">
        <f>'YE2016 Voucher'!K11</f>
        <v>-767004</v>
      </c>
      <c r="L7" s="68">
        <v>12004</v>
      </c>
      <c r="M7" s="87">
        <f>'YE2016 Voucher'!K17+K7</f>
        <v>-755000</v>
      </c>
      <c r="N7" s="81">
        <v>5328</v>
      </c>
      <c r="O7" s="88">
        <f>'YE2016 Voucher'!K22+K7</f>
        <v>-761676</v>
      </c>
    </row>
    <row r="8" spans="2:15" x14ac:dyDescent="0.3">
      <c r="B8" s="30"/>
      <c r="C8" s="12"/>
      <c r="D8" s="67"/>
      <c r="E8" s="68"/>
      <c r="F8" s="79"/>
      <c r="G8" s="81"/>
      <c r="H8" s="82"/>
      <c r="I8" s="12">
        <v>900001</v>
      </c>
      <c r="J8" s="12" t="s">
        <v>44</v>
      </c>
      <c r="K8" s="67"/>
      <c r="L8" s="68">
        <v>-250000</v>
      </c>
      <c r="M8" s="79"/>
      <c r="N8" s="81"/>
      <c r="O8" s="82"/>
    </row>
    <row r="9" spans="2:15" x14ac:dyDescent="0.3">
      <c r="B9" s="30"/>
      <c r="C9" s="12"/>
      <c r="D9" s="67"/>
      <c r="E9" s="68"/>
      <c r="F9" s="79"/>
      <c r="G9" s="81"/>
      <c r="H9" s="82"/>
      <c r="I9" s="12">
        <v>900002</v>
      </c>
      <c r="J9" s="12" t="s">
        <v>45</v>
      </c>
      <c r="K9" s="67"/>
      <c r="L9" s="68"/>
      <c r="M9" s="79"/>
      <c r="N9" s="81">
        <v>-250000</v>
      </c>
      <c r="O9" s="82"/>
    </row>
    <row r="10" spans="2:15" x14ac:dyDescent="0.3">
      <c r="B10" s="33" t="s">
        <v>16</v>
      </c>
      <c r="C10" s="12"/>
      <c r="D10" s="67"/>
      <c r="E10" s="68"/>
      <c r="F10" s="79"/>
      <c r="G10" s="81"/>
      <c r="H10" s="82"/>
      <c r="I10" s="50" t="s">
        <v>18</v>
      </c>
      <c r="J10" s="12"/>
      <c r="K10" s="67"/>
      <c r="L10" s="68"/>
      <c r="M10" s="79"/>
      <c r="N10" s="81"/>
      <c r="O10" s="82"/>
    </row>
    <row r="11" spans="2:15" x14ac:dyDescent="0.3">
      <c r="B11" s="30">
        <v>130100</v>
      </c>
      <c r="C11" s="12" t="s">
        <v>34</v>
      </c>
      <c r="D11" s="67">
        <v>800000</v>
      </c>
      <c r="E11" s="68"/>
      <c r="F11" s="79">
        <f>D11+E11</f>
        <v>800000</v>
      </c>
      <c r="G11" s="81"/>
      <c r="H11" s="82">
        <f>D11</f>
        <v>800000</v>
      </c>
      <c r="I11" s="12">
        <v>200100</v>
      </c>
      <c r="J11" s="12" t="s">
        <v>3</v>
      </c>
      <c r="K11" s="67">
        <v>-250000</v>
      </c>
      <c r="L11" s="68"/>
      <c r="M11" s="79">
        <f>K11+L11</f>
        <v>-250000</v>
      </c>
      <c r="N11" s="81"/>
      <c r="O11" s="82">
        <f>K11</f>
        <v>-250000</v>
      </c>
    </row>
    <row r="12" spans="2:15" ht="15" thickBot="1" x14ac:dyDescent="0.35">
      <c r="B12" s="29">
        <v>110130</v>
      </c>
      <c r="C12" s="14" t="s">
        <v>2</v>
      </c>
      <c r="D12" s="72">
        <v>5000000</v>
      </c>
      <c r="E12" s="73"/>
      <c r="F12" s="83">
        <f>D12+E12</f>
        <v>5000000</v>
      </c>
      <c r="G12" s="84"/>
      <c r="H12" s="85">
        <f>D12</f>
        <v>5000000</v>
      </c>
      <c r="I12" s="14">
        <v>218170</v>
      </c>
      <c r="J12" s="14" t="s">
        <v>13</v>
      </c>
      <c r="K12" s="72">
        <v>-8000</v>
      </c>
      <c r="L12" s="73">
        <v>500</v>
      </c>
      <c r="M12" s="83">
        <f>K12+L12</f>
        <v>-7500</v>
      </c>
      <c r="N12" s="84">
        <v>3000</v>
      </c>
      <c r="O12" s="85">
        <f>N12+K12</f>
        <v>-5000</v>
      </c>
    </row>
    <row r="13" spans="2:15" ht="15" thickBot="1" x14ac:dyDescent="0.35">
      <c r="B13" s="49" t="s">
        <v>22</v>
      </c>
      <c r="C13" s="14"/>
      <c r="D13" s="72">
        <f>SUM(D5:D12)</f>
        <v>6025004</v>
      </c>
      <c r="E13" s="73">
        <f>SUM(E5:E12)</f>
        <v>237496</v>
      </c>
      <c r="F13" s="83">
        <f>SUM(F5:F12)</f>
        <v>6037496</v>
      </c>
      <c r="G13" s="84">
        <f>SUM(G5:G12)</f>
        <v>241672</v>
      </c>
      <c r="H13" s="85">
        <f>SUM(H5:H12)</f>
        <v>6041672</v>
      </c>
      <c r="I13" s="51" t="s">
        <v>23</v>
      </c>
      <c r="J13" s="14"/>
      <c r="K13" s="72">
        <f>SUM(K5:K12)</f>
        <v>-6025004</v>
      </c>
      <c r="L13" s="73">
        <f>SUM(L5:L12)</f>
        <v>-237496</v>
      </c>
      <c r="M13" s="83">
        <f>SUM(M5:M12)</f>
        <v>-6012500</v>
      </c>
      <c r="N13" s="84">
        <f>SUM(N5:N12)</f>
        <v>-241672</v>
      </c>
      <c r="O13" s="85">
        <f>SUM(O5:O12)</f>
        <v>-6016676</v>
      </c>
    </row>
    <row r="16" spans="2:15" ht="15" thickBot="1" x14ac:dyDescent="0.35">
      <c r="M16" s="114" t="s">
        <v>86</v>
      </c>
      <c r="O16" s="114" t="s">
        <v>86</v>
      </c>
    </row>
    <row r="17" spans="2:13" x14ac:dyDescent="0.3">
      <c r="B17" s="166" t="s">
        <v>14</v>
      </c>
      <c r="C17" s="167"/>
      <c r="D17" s="167"/>
      <c r="E17" s="167"/>
      <c r="F17" s="167"/>
      <c r="G17" s="167"/>
      <c r="H17" s="168"/>
    </row>
    <row r="18" spans="2:13" ht="15" thickBot="1" x14ac:dyDescent="0.35">
      <c r="B18" s="113"/>
      <c r="C18" s="96"/>
      <c r="D18" s="40" t="s">
        <v>9</v>
      </c>
      <c r="E18" s="44" t="s">
        <v>10</v>
      </c>
      <c r="F18" s="24" t="s">
        <v>83</v>
      </c>
      <c r="G18" s="42" t="s">
        <v>11</v>
      </c>
      <c r="H18" s="47" t="s">
        <v>84</v>
      </c>
    </row>
    <row r="19" spans="2:13" x14ac:dyDescent="0.3">
      <c r="B19" s="33" t="s">
        <v>19</v>
      </c>
      <c r="C19" s="12"/>
      <c r="D19" s="2"/>
      <c r="E19" s="45"/>
      <c r="F19" s="22"/>
      <c r="G19" s="1"/>
      <c r="H19" s="48"/>
    </row>
    <row r="20" spans="2:13" x14ac:dyDescent="0.3">
      <c r="B20" s="30">
        <v>401300</v>
      </c>
      <c r="C20" s="12" t="s">
        <v>21</v>
      </c>
      <c r="D20" s="67"/>
      <c r="E20" s="68"/>
      <c r="F20" s="79"/>
      <c r="G20" s="81"/>
      <c r="H20" s="82"/>
      <c r="L20" s="119"/>
    </row>
    <row r="21" spans="2:13" x14ac:dyDescent="0.3">
      <c r="B21" s="33" t="s">
        <v>20</v>
      </c>
      <c r="C21" s="12"/>
      <c r="D21" s="67"/>
      <c r="E21" s="68"/>
      <c r="F21" s="79"/>
      <c r="G21" s="81"/>
      <c r="H21" s="82"/>
      <c r="K21" s="119"/>
      <c r="L21" s="119"/>
      <c r="M21" s="119"/>
    </row>
    <row r="22" spans="2:13" x14ac:dyDescent="0.3">
      <c r="B22" s="30">
        <v>607250</v>
      </c>
      <c r="C22" s="12" t="s">
        <v>4</v>
      </c>
      <c r="D22" s="67"/>
      <c r="E22" s="68"/>
      <c r="F22" s="79"/>
      <c r="G22" s="81"/>
      <c r="H22" s="82"/>
      <c r="L22" s="119"/>
    </row>
    <row r="23" spans="2:13" ht="15" thickBot="1" x14ac:dyDescent="0.35">
      <c r="B23" s="29">
        <v>618170</v>
      </c>
      <c r="C23" s="14" t="s">
        <v>12</v>
      </c>
      <c r="D23" s="72"/>
      <c r="E23" s="73"/>
      <c r="F23" s="83"/>
      <c r="G23" s="84"/>
      <c r="H23" s="85"/>
      <c r="L23" s="119"/>
      <c r="M23" s="119"/>
    </row>
    <row r="24" spans="2:13" ht="15" thickBot="1" x14ac:dyDescent="0.35">
      <c r="B24" s="49" t="s">
        <v>24</v>
      </c>
      <c r="C24" s="14"/>
      <c r="D24" s="72">
        <f>SUM(D19:D23)</f>
        <v>0</v>
      </c>
      <c r="E24" s="73">
        <f>SUM(E19:E23)</f>
        <v>0</v>
      </c>
      <c r="F24" s="83">
        <f>SUM(F19:F23)</f>
        <v>0</v>
      </c>
      <c r="G24" s="84">
        <f>SUM(G19:G23)</f>
        <v>0</v>
      </c>
      <c r="H24" s="85">
        <f>SUM(H19:H23)</f>
        <v>0</v>
      </c>
      <c r="L24" s="119"/>
      <c r="M24" s="119"/>
    </row>
    <row r="25" spans="2:13" x14ac:dyDescent="0.3">
      <c r="L25" s="119"/>
    </row>
    <row r="26" spans="2:13" x14ac:dyDescent="0.3">
      <c r="L26" s="119"/>
    </row>
    <row r="27" spans="2:13" x14ac:dyDescent="0.3">
      <c r="F27" s="114"/>
      <c r="L27" s="119"/>
    </row>
  </sheetData>
  <mergeCells count="3">
    <mergeCell ref="B3:H3"/>
    <mergeCell ref="I3:O3"/>
    <mergeCell ref="B17:H17"/>
  </mergeCells>
  <pageMargins left="0.7" right="0.7" top="0.78740157499999996" bottom="0.78740157499999996" header="0.3" footer="0.3"/>
  <pageSetup paperSize="9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8"/>
  <sheetViews>
    <sheetView zoomScale="90" zoomScaleNormal="90" workbookViewId="0">
      <selection activeCell="D30" sqref="D30"/>
    </sheetView>
  </sheetViews>
  <sheetFormatPr baseColWidth="10" defaultRowHeight="14.4" x14ac:dyDescent="0.3"/>
  <cols>
    <col min="1" max="1" width="2.6640625" style="95" customWidth="1"/>
    <col min="2" max="2" width="11.5546875" style="95"/>
    <col min="3" max="3" width="28.88671875" style="95" bestFit="1" customWidth="1"/>
    <col min="4" max="4" width="14.21875" style="95" bestFit="1" customWidth="1"/>
    <col min="5" max="5" width="12.6640625" style="95" bestFit="1" customWidth="1"/>
    <col min="6" max="6" width="15.21875" style="95" bestFit="1" customWidth="1"/>
    <col min="7" max="7" width="12.6640625" style="95" bestFit="1" customWidth="1"/>
    <col min="8" max="8" width="16.109375" style="95" bestFit="1" customWidth="1"/>
    <col min="9" max="9" width="11.5546875" style="95"/>
    <col min="10" max="10" width="17.88671875" style="95" customWidth="1"/>
    <col min="11" max="11" width="14.88671875" style="95" bestFit="1" customWidth="1"/>
    <col min="12" max="12" width="12.77734375" style="95" customWidth="1"/>
    <col min="13" max="13" width="15.21875" style="95" bestFit="1" customWidth="1"/>
    <col min="14" max="14" width="11.44140625" style="95" customWidth="1"/>
    <col min="15" max="15" width="16.109375" style="95" bestFit="1" customWidth="1"/>
    <col min="16" max="16" width="11.5546875" style="95"/>
    <col min="17" max="17" width="22.33203125" style="95" bestFit="1" customWidth="1"/>
    <col min="18" max="20" width="11.5546875" style="95"/>
    <col min="21" max="21" width="13.88671875" style="95" bestFit="1" customWidth="1"/>
    <col min="22" max="22" width="46.5546875" style="95" bestFit="1" customWidth="1"/>
    <col min="23" max="16384" width="11.5546875" style="95"/>
  </cols>
  <sheetData>
    <row r="1" spans="2:15" x14ac:dyDescent="0.3">
      <c r="B1" s="86">
        <v>42736</v>
      </c>
    </row>
    <row r="2" spans="2:15" ht="15" thickBot="1" x14ac:dyDescent="0.35">
      <c r="B2"/>
    </row>
    <row r="3" spans="2:15" x14ac:dyDescent="0.3">
      <c r="B3" s="166" t="s">
        <v>5</v>
      </c>
      <c r="C3" s="167"/>
      <c r="D3" s="167"/>
      <c r="E3" s="167"/>
      <c r="F3" s="167"/>
      <c r="G3" s="167"/>
      <c r="H3" s="168"/>
      <c r="I3" s="167" t="s">
        <v>6</v>
      </c>
      <c r="J3" s="167"/>
      <c r="K3" s="167"/>
      <c r="L3" s="167"/>
      <c r="M3" s="167"/>
      <c r="N3" s="167"/>
      <c r="O3" s="168"/>
    </row>
    <row r="4" spans="2:15" ht="15" thickBot="1" x14ac:dyDescent="0.35">
      <c r="B4" s="113"/>
      <c r="C4" s="96"/>
      <c r="D4" s="40" t="s">
        <v>9</v>
      </c>
      <c r="E4" s="44" t="s">
        <v>10</v>
      </c>
      <c r="F4" s="24" t="s">
        <v>83</v>
      </c>
      <c r="G4" s="42" t="s">
        <v>11</v>
      </c>
      <c r="H4" s="47" t="s">
        <v>84</v>
      </c>
      <c r="I4" s="96"/>
      <c r="J4" s="96"/>
      <c r="K4" s="40" t="s">
        <v>9</v>
      </c>
      <c r="L4" s="44" t="s">
        <v>10</v>
      </c>
      <c r="M4" s="24" t="s">
        <v>83</v>
      </c>
      <c r="N4" s="42" t="s">
        <v>11</v>
      </c>
      <c r="O4" s="47" t="s">
        <v>84</v>
      </c>
    </row>
    <row r="5" spans="2:15" x14ac:dyDescent="0.3">
      <c r="B5" s="33" t="s">
        <v>15</v>
      </c>
      <c r="C5" s="12"/>
      <c r="D5" s="2"/>
      <c r="E5" s="45"/>
      <c r="F5" s="22"/>
      <c r="G5" s="1"/>
      <c r="H5" s="48"/>
      <c r="I5" s="50" t="s">
        <v>17</v>
      </c>
      <c r="J5" s="12"/>
      <c r="K5" s="67"/>
      <c r="L5" s="68"/>
      <c r="M5" s="79"/>
      <c r="N5" s="81"/>
      <c r="O5" s="82"/>
    </row>
    <row r="6" spans="2:15" x14ac:dyDescent="0.3">
      <c r="B6" s="30">
        <v>180150</v>
      </c>
      <c r="C6" s="12" t="s">
        <v>0</v>
      </c>
      <c r="D6" s="67">
        <v>250000</v>
      </c>
      <c r="E6" s="68">
        <v>250000</v>
      </c>
      <c r="F6" s="79">
        <f>D6</f>
        <v>250000</v>
      </c>
      <c r="G6" s="81">
        <v>250000</v>
      </c>
      <c r="H6" s="82">
        <f>D6</f>
        <v>250000</v>
      </c>
      <c r="I6" s="12">
        <v>300110</v>
      </c>
      <c r="J6" s="12" t="s">
        <v>7</v>
      </c>
      <c r="K6" s="67">
        <v>-5000000</v>
      </c>
      <c r="L6" s="68"/>
      <c r="M6" s="79">
        <f>K6+L6</f>
        <v>-5000000</v>
      </c>
      <c r="N6" s="81"/>
      <c r="O6" s="82">
        <f>K6</f>
        <v>-5000000</v>
      </c>
    </row>
    <row r="7" spans="2:15" x14ac:dyDescent="0.3">
      <c r="B7" s="30">
        <v>180250</v>
      </c>
      <c r="C7" s="12" t="s">
        <v>1</v>
      </c>
      <c r="D7" s="67">
        <f>'Example (3)'!D7</f>
        <v>-24996</v>
      </c>
      <c r="E7" s="68">
        <f>'Example (3)'!E7</f>
        <v>-12504</v>
      </c>
      <c r="F7" s="79">
        <f>E7</f>
        <v>-12504</v>
      </c>
      <c r="G7" s="81">
        <f>'Example (3)'!G7</f>
        <v>-8328</v>
      </c>
      <c r="H7" s="82">
        <f>G7</f>
        <v>-8328</v>
      </c>
      <c r="I7" s="12">
        <v>300160</v>
      </c>
      <c r="J7" s="12" t="s">
        <v>8</v>
      </c>
      <c r="K7" s="67">
        <f>'YE2016 Voucher'!K11</f>
        <v>-767004</v>
      </c>
      <c r="L7" s="68">
        <f>'Example (5)'!L7-N23</f>
        <v>12004</v>
      </c>
      <c r="M7" s="79">
        <f>'YE2016 Voucher'!K17+K7</f>
        <v>-755000</v>
      </c>
      <c r="N7" s="81">
        <f>'Example (5)'!N7-N24</f>
        <v>5328</v>
      </c>
      <c r="O7" s="82">
        <f>'YE2016 Voucher'!K22+K7-N24</f>
        <v>-761676</v>
      </c>
    </row>
    <row r="8" spans="2:15" x14ac:dyDescent="0.3">
      <c r="B8" s="30"/>
      <c r="C8" s="12"/>
      <c r="D8" s="67"/>
      <c r="E8" s="68"/>
      <c r="F8" s="79"/>
      <c r="G8" s="81"/>
      <c r="H8" s="82"/>
      <c r="I8" s="12">
        <v>900001</v>
      </c>
      <c r="J8" s="12" t="s">
        <v>44</v>
      </c>
      <c r="K8" s="67"/>
      <c r="L8" s="68">
        <v>-250000</v>
      </c>
      <c r="M8" s="79"/>
      <c r="N8" s="81"/>
      <c r="O8" s="82"/>
    </row>
    <row r="9" spans="2:15" x14ac:dyDescent="0.3">
      <c r="B9" s="30"/>
      <c r="C9" s="12"/>
      <c r="D9" s="67"/>
      <c r="E9" s="68"/>
      <c r="F9" s="79"/>
      <c r="G9" s="81"/>
      <c r="H9" s="82"/>
      <c r="I9" s="12">
        <v>900002</v>
      </c>
      <c r="J9" s="12" t="s">
        <v>45</v>
      </c>
      <c r="K9" s="67"/>
      <c r="L9" s="68"/>
      <c r="M9" s="79"/>
      <c r="N9" s="81">
        <v>-250000</v>
      </c>
      <c r="O9" s="82"/>
    </row>
    <row r="10" spans="2:15" x14ac:dyDescent="0.3">
      <c r="B10" s="30"/>
      <c r="C10" s="12"/>
      <c r="D10" s="67"/>
      <c r="E10" s="68"/>
      <c r="F10" s="79"/>
      <c r="G10" s="81"/>
      <c r="H10" s="82"/>
      <c r="I10" s="135" t="s">
        <v>99</v>
      </c>
      <c r="J10" s="135"/>
      <c r="K10" s="136"/>
      <c r="L10" s="137"/>
      <c r="M10" s="87">
        <f>D7</f>
        <v>-24996</v>
      </c>
      <c r="N10" s="138"/>
      <c r="O10" s="88">
        <f>D7</f>
        <v>-24996</v>
      </c>
    </row>
    <row r="11" spans="2:15" x14ac:dyDescent="0.3">
      <c r="B11" s="33" t="s">
        <v>16</v>
      </c>
      <c r="C11" s="12"/>
      <c r="D11" s="67"/>
      <c r="E11" s="68"/>
      <c r="F11" s="79"/>
      <c r="G11" s="81"/>
      <c r="H11" s="82"/>
      <c r="I11" s="50" t="s">
        <v>18</v>
      </c>
      <c r="J11" s="12"/>
      <c r="K11" s="67"/>
      <c r="L11" s="68"/>
      <c r="M11" s="79"/>
      <c r="N11" s="81"/>
      <c r="O11" s="82"/>
    </row>
    <row r="12" spans="2:15" x14ac:dyDescent="0.3">
      <c r="B12" s="30">
        <v>130100</v>
      </c>
      <c r="C12" s="12" t="s">
        <v>34</v>
      </c>
      <c r="D12" s="67">
        <v>800000</v>
      </c>
      <c r="E12" s="68"/>
      <c r="F12" s="79">
        <f>D12+E12</f>
        <v>800000</v>
      </c>
      <c r="G12" s="81"/>
      <c r="H12" s="82">
        <f>D12</f>
        <v>800000</v>
      </c>
      <c r="I12" s="12">
        <v>200100</v>
      </c>
      <c r="J12" s="12" t="s">
        <v>3</v>
      </c>
      <c r="K12" s="67">
        <v>-250000</v>
      </c>
      <c r="L12" s="68"/>
      <c r="M12" s="79">
        <f>K12+L12</f>
        <v>-250000</v>
      </c>
      <c r="N12" s="81"/>
      <c r="O12" s="82">
        <f>K12</f>
        <v>-250000</v>
      </c>
    </row>
    <row r="13" spans="2:15" ht="15" thickBot="1" x14ac:dyDescent="0.35">
      <c r="B13" s="29">
        <v>110130</v>
      </c>
      <c r="C13" s="14" t="s">
        <v>2</v>
      </c>
      <c r="D13" s="72">
        <v>5000000</v>
      </c>
      <c r="E13" s="73"/>
      <c r="F13" s="83">
        <f>D13+E13</f>
        <v>5000000</v>
      </c>
      <c r="G13" s="84"/>
      <c r="H13" s="85">
        <f>D13</f>
        <v>5000000</v>
      </c>
      <c r="I13" s="14">
        <v>218170</v>
      </c>
      <c r="J13" s="14" t="s">
        <v>13</v>
      </c>
      <c r="K13" s="72">
        <v>-8000</v>
      </c>
      <c r="L13" s="73">
        <v>500</v>
      </c>
      <c r="M13" s="83">
        <f>K13+L13</f>
        <v>-7500</v>
      </c>
      <c r="N13" s="84">
        <v>3000</v>
      </c>
      <c r="O13" s="85">
        <f>N13+K13</f>
        <v>-5000</v>
      </c>
    </row>
    <row r="14" spans="2:15" ht="15" thickBot="1" x14ac:dyDescent="0.35">
      <c r="B14" s="49" t="s">
        <v>22</v>
      </c>
      <c r="C14" s="14"/>
      <c r="D14" s="72">
        <f>SUM(D5:D13)</f>
        <v>6025004</v>
      </c>
      <c r="E14" s="73">
        <f>SUM(E5:E13)</f>
        <v>237496</v>
      </c>
      <c r="F14" s="83">
        <f>SUM(F5:F13)</f>
        <v>6037496</v>
      </c>
      <c r="G14" s="84">
        <f>SUM(G5:G13)</f>
        <v>241672</v>
      </c>
      <c r="H14" s="85">
        <f>SUM(H5:H13)</f>
        <v>6041672</v>
      </c>
      <c r="I14" s="51" t="s">
        <v>23</v>
      </c>
      <c r="J14" s="14"/>
      <c r="K14" s="72">
        <f>SUM(K5:K13)</f>
        <v>-6025004</v>
      </c>
      <c r="L14" s="73">
        <f>SUM(L5:L13)</f>
        <v>-237496</v>
      </c>
      <c r="M14" s="83">
        <f>SUM(M5:M13)</f>
        <v>-6037496</v>
      </c>
      <c r="N14" s="84">
        <f>SUM(N5:N13)</f>
        <v>-241672</v>
      </c>
      <c r="O14" s="85">
        <f>SUM(O5:O13)</f>
        <v>-6041672</v>
      </c>
    </row>
    <row r="17" spans="2:15" ht="15" thickBot="1" x14ac:dyDescent="0.35">
      <c r="M17" s="114"/>
      <c r="O17" s="114"/>
    </row>
    <row r="18" spans="2:15" x14ac:dyDescent="0.3">
      <c r="B18" s="166" t="s">
        <v>14</v>
      </c>
      <c r="C18" s="167"/>
      <c r="D18" s="167"/>
      <c r="E18" s="167"/>
      <c r="F18" s="167"/>
      <c r="G18" s="167"/>
      <c r="H18" s="168"/>
    </row>
    <row r="19" spans="2:15" ht="15" thickBot="1" x14ac:dyDescent="0.35">
      <c r="B19" s="113"/>
      <c r="C19" s="96"/>
      <c r="D19" s="40" t="s">
        <v>9</v>
      </c>
      <c r="E19" s="44" t="s">
        <v>10</v>
      </c>
      <c r="F19" s="24" t="s">
        <v>83</v>
      </c>
      <c r="G19" s="42" t="s">
        <v>11</v>
      </c>
      <c r="H19" s="47" t="s">
        <v>84</v>
      </c>
    </row>
    <row r="20" spans="2:15" x14ac:dyDescent="0.3">
      <c r="B20" s="33" t="s">
        <v>19</v>
      </c>
      <c r="C20" s="12"/>
      <c r="D20" s="2"/>
      <c r="E20" s="45"/>
      <c r="F20" s="22"/>
      <c r="G20" s="1"/>
      <c r="H20" s="48"/>
    </row>
    <row r="21" spans="2:15" x14ac:dyDescent="0.3">
      <c r="B21" s="30">
        <v>401300</v>
      </c>
      <c r="C21" s="12" t="s">
        <v>21</v>
      </c>
      <c r="D21" s="67"/>
      <c r="E21" s="68"/>
      <c r="F21" s="79"/>
      <c r="G21" s="81"/>
      <c r="H21" s="82"/>
    </row>
    <row r="22" spans="2:15" x14ac:dyDescent="0.3">
      <c r="B22" s="33" t="s">
        <v>20</v>
      </c>
      <c r="C22" s="12"/>
      <c r="D22" s="67"/>
      <c r="E22" s="68"/>
      <c r="F22" s="79"/>
      <c r="G22" s="81"/>
      <c r="H22" s="82"/>
    </row>
    <row r="23" spans="2:15" x14ac:dyDescent="0.3">
      <c r="B23" s="30">
        <v>607250</v>
      </c>
      <c r="C23" s="12" t="s">
        <v>4</v>
      </c>
      <c r="D23" s="67"/>
      <c r="E23" s="68"/>
      <c r="F23" s="79"/>
      <c r="G23" s="81"/>
      <c r="H23" s="82"/>
      <c r="J23" s="122"/>
      <c r="N23" s="123"/>
    </row>
    <row r="24" spans="2:15" ht="15" thickBot="1" x14ac:dyDescent="0.35">
      <c r="B24" s="29">
        <v>618170</v>
      </c>
      <c r="C24" s="14" t="s">
        <v>12</v>
      </c>
      <c r="D24" s="72"/>
      <c r="E24" s="73"/>
      <c r="F24" s="83"/>
      <c r="G24" s="84"/>
      <c r="H24" s="85"/>
      <c r="J24" s="122"/>
      <c r="N24" s="123"/>
    </row>
    <row r="25" spans="2:15" ht="15" thickBot="1" x14ac:dyDescent="0.35">
      <c r="B25" s="49" t="s">
        <v>24</v>
      </c>
      <c r="C25" s="14"/>
      <c r="D25" s="72">
        <f>SUM(D20:D24)</f>
        <v>0</v>
      </c>
      <c r="E25" s="73">
        <f>SUM(E20:E24)</f>
        <v>0</v>
      </c>
      <c r="F25" s="83">
        <f>SUM(F20:F24)</f>
        <v>0</v>
      </c>
      <c r="G25" s="84">
        <f>SUM(G20:G24)</f>
        <v>0</v>
      </c>
      <c r="H25" s="85">
        <f>SUM(H20:H24)</f>
        <v>0</v>
      </c>
    </row>
    <row r="28" spans="2:15" x14ac:dyDescent="0.3">
      <c r="F28" s="114"/>
      <c r="K28" s="119"/>
      <c r="L28" s="119"/>
    </row>
  </sheetData>
  <mergeCells count="3">
    <mergeCell ref="B3:H3"/>
    <mergeCell ref="I3:O3"/>
    <mergeCell ref="B18:H18"/>
  </mergeCells>
  <pageMargins left="0.7" right="0.7" top="0.78740157499999996" bottom="0.78740157499999996" header="0.3" footer="0.3"/>
  <pageSetup paperSize="9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10"/>
  <sheetViews>
    <sheetView zoomScale="90" zoomScaleNormal="90" workbookViewId="0">
      <selection activeCell="H18" sqref="H18"/>
    </sheetView>
  </sheetViews>
  <sheetFormatPr baseColWidth="10" defaultRowHeight="14.4" x14ac:dyDescent="0.3"/>
  <cols>
    <col min="1" max="2" width="11.5546875" style="95"/>
    <col min="3" max="3" width="15.5546875" style="95" bestFit="1" customWidth="1"/>
    <col min="4" max="7" width="11.5546875" style="95"/>
    <col min="8" max="8" width="31.33203125" style="95" customWidth="1"/>
    <col min="9" max="16384" width="11.5546875" style="95"/>
  </cols>
  <sheetData>
    <row r="2" spans="2:8" ht="15" thickBot="1" x14ac:dyDescent="0.35"/>
    <row r="3" spans="2:8" ht="15" thickBot="1" x14ac:dyDescent="0.35">
      <c r="B3" s="5" t="s">
        <v>25</v>
      </c>
      <c r="C3" s="6" t="s">
        <v>26</v>
      </c>
      <c r="D3" s="6" t="s">
        <v>28</v>
      </c>
      <c r="E3" s="6" t="s">
        <v>29</v>
      </c>
      <c r="F3" s="6" t="s">
        <v>30</v>
      </c>
      <c r="G3" s="6" t="s">
        <v>31</v>
      </c>
      <c r="H3" s="7" t="s">
        <v>35</v>
      </c>
    </row>
    <row r="4" spans="2:8" x14ac:dyDescent="0.3">
      <c r="B4" s="9">
        <v>42765</v>
      </c>
      <c r="C4" s="3" t="s">
        <v>38</v>
      </c>
      <c r="D4" s="3">
        <v>618170</v>
      </c>
      <c r="E4" s="3">
        <v>218170</v>
      </c>
      <c r="F4" s="28" t="s">
        <v>9</v>
      </c>
      <c r="G4" s="4">
        <v>250</v>
      </c>
      <c r="H4" s="26"/>
    </row>
    <row r="5" spans="2:8" x14ac:dyDescent="0.3">
      <c r="B5" s="8"/>
      <c r="C5" s="3"/>
      <c r="D5" s="3">
        <v>618170</v>
      </c>
      <c r="E5" s="3">
        <v>218170</v>
      </c>
      <c r="F5" s="43" t="s">
        <v>10</v>
      </c>
      <c r="G5" s="4">
        <v>-100</v>
      </c>
      <c r="H5" s="26"/>
    </row>
    <row r="6" spans="2:8" x14ac:dyDescent="0.3">
      <c r="B6" s="8"/>
      <c r="C6" s="3"/>
      <c r="D6" s="3">
        <v>618170</v>
      </c>
      <c r="E6" s="3">
        <v>218170</v>
      </c>
      <c r="F6" s="35" t="s">
        <v>11</v>
      </c>
      <c r="G6" s="4">
        <v>-150</v>
      </c>
      <c r="H6" s="26"/>
    </row>
    <row r="7" spans="2:8" x14ac:dyDescent="0.3">
      <c r="B7" s="8"/>
      <c r="C7" s="3"/>
      <c r="D7" s="3"/>
      <c r="E7" s="3"/>
      <c r="F7" s="3"/>
      <c r="G7" s="3"/>
      <c r="H7" s="26"/>
    </row>
    <row r="8" spans="2:8" x14ac:dyDescent="0.3">
      <c r="B8" s="9">
        <v>42766</v>
      </c>
      <c r="C8" s="3" t="s">
        <v>37</v>
      </c>
      <c r="D8" s="3">
        <v>607250</v>
      </c>
      <c r="E8" s="3">
        <v>180250</v>
      </c>
      <c r="F8" s="28" t="s">
        <v>9</v>
      </c>
      <c r="G8" s="4">
        <v>5000</v>
      </c>
      <c r="H8" s="26" t="s">
        <v>87</v>
      </c>
    </row>
    <row r="9" spans="2:8" x14ac:dyDescent="0.3">
      <c r="B9" s="8"/>
      <c r="C9" s="3" t="s">
        <v>37</v>
      </c>
      <c r="D9" s="3">
        <v>607250</v>
      </c>
      <c r="E9" s="3">
        <v>180250</v>
      </c>
      <c r="F9" s="43" t="s">
        <v>10</v>
      </c>
      <c r="G9" s="4">
        <v>4000</v>
      </c>
      <c r="H9" s="26" t="s">
        <v>87</v>
      </c>
    </row>
    <row r="10" spans="2:8" ht="15" thickBot="1" x14ac:dyDescent="0.35">
      <c r="B10" s="10"/>
      <c r="C10" s="11" t="s">
        <v>37</v>
      </c>
      <c r="D10" s="11">
        <v>607250</v>
      </c>
      <c r="E10" s="11">
        <v>180250</v>
      </c>
      <c r="F10" s="36" t="s">
        <v>11</v>
      </c>
      <c r="G10" s="13">
        <v>3000</v>
      </c>
      <c r="H10" s="27" t="s">
        <v>87</v>
      </c>
    </row>
  </sheetData>
  <pageMargins left="0.7" right="0.7" top="0.78740157499999996" bottom="0.78740157499999996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8"/>
  <sheetViews>
    <sheetView zoomScale="90" zoomScaleNormal="90" workbookViewId="0">
      <selection activeCell="G28" sqref="G28"/>
    </sheetView>
  </sheetViews>
  <sheetFormatPr baseColWidth="10" defaultRowHeight="14.4" x14ac:dyDescent="0.3"/>
  <cols>
    <col min="1" max="1" width="2.6640625" style="95" customWidth="1"/>
    <col min="2" max="2" width="11.5546875" style="95"/>
    <col min="3" max="3" width="28.88671875" style="95" bestFit="1" customWidth="1"/>
    <col min="4" max="4" width="14.21875" style="95" bestFit="1" customWidth="1"/>
    <col min="5" max="5" width="12.6640625" style="95" bestFit="1" customWidth="1"/>
    <col min="6" max="6" width="15.21875" style="95" bestFit="1" customWidth="1"/>
    <col min="7" max="7" width="12.6640625" style="95" bestFit="1" customWidth="1"/>
    <col min="8" max="8" width="16.109375" style="95" bestFit="1" customWidth="1"/>
    <col min="9" max="9" width="11.5546875" style="95"/>
    <col min="10" max="10" width="17.88671875" style="95" customWidth="1"/>
    <col min="11" max="11" width="14.88671875" style="95" bestFit="1" customWidth="1"/>
    <col min="12" max="12" width="12.77734375" style="95" customWidth="1"/>
    <col min="13" max="13" width="15.21875" style="95" bestFit="1" customWidth="1"/>
    <col min="14" max="14" width="11.44140625" style="95" customWidth="1"/>
    <col min="15" max="15" width="16.109375" style="95" bestFit="1" customWidth="1"/>
    <col min="16" max="16" width="11.5546875" style="95"/>
    <col min="17" max="17" width="22.33203125" style="95" bestFit="1" customWidth="1"/>
    <col min="18" max="20" width="11.5546875" style="95"/>
    <col min="21" max="21" width="13.88671875" style="95" bestFit="1" customWidth="1"/>
    <col min="22" max="22" width="46.5546875" style="95" bestFit="1" customWidth="1"/>
    <col min="23" max="16384" width="11.5546875" style="95"/>
  </cols>
  <sheetData>
    <row r="1" spans="2:15" x14ac:dyDescent="0.3">
      <c r="B1" s="86">
        <v>43100</v>
      </c>
    </row>
    <row r="2" spans="2:15" ht="15" thickBot="1" x14ac:dyDescent="0.35">
      <c r="B2"/>
    </row>
    <row r="3" spans="2:15" x14ac:dyDescent="0.3">
      <c r="B3" s="166" t="s">
        <v>5</v>
      </c>
      <c r="C3" s="167"/>
      <c r="D3" s="167"/>
      <c r="E3" s="167"/>
      <c r="F3" s="167"/>
      <c r="G3" s="167"/>
      <c r="H3" s="168"/>
      <c r="I3" s="167" t="s">
        <v>6</v>
      </c>
      <c r="J3" s="167"/>
      <c r="K3" s="167"/>
      <c r="L3" s="167"/>
      <c r="M3" s="167"/>
      <c r="N3" s="167"/>
      <c r="O3" s="168"/>
    </row>
    <row r="4" spans="2:15" ht="15" thickBot="1" x14ac:dyDescent="0.35">
      <c r="B4" s="113"/>
      <c r="C4" s="96"/>
      <c r="D4" s="40" t="s">
        <v>9</v>
      </c>
      <c r="E4" s="44" t="s">
        <v>10</v>
      </c>
      <c r="F4" s="24" t="s">
        <v>83</v>
      </c>
      <c r="G4" s="42" t="s">
        <v>11</v>
      </c>
      <c r="H4" s="47" t="s">
        <v>84</v>
      </c>
      <c r="I4" s="96"/>
      <c r="J4" s="96"/>
      <c r="K4" s="40" t="s">
        <v>9</v>
      </c>
      <c r="L4" s="44" t="s">
        <v>10</v>
      </c>
      <c r="M4" s="24" t="s">
        <v>83</v>
      </c>
      <c r="N4" s="42" t="s">
        <v>11</v>
      </c>
      <c r="O4" s="47" t="s">
        <v>84</v>
      </c>
    </row>
    <row r="5" spans="2:15" x14ac:dyDescent="0.3">
      <c r="B5" s="33" t="s">
        <v>15</v>
      </c>
      <c r="C5" s="12"/>
      <c r="D5" s="2"/>
      <c r="E5" s="45"/>
      <c r="F5" s="22"/>
      <c r="G5" s="1"/>
      <c r="H5" s="48"/>
      <c r="I5" s="50" t="s">
        <v>17</v>
      </c>
      <c r="J5" s="12"/>
      <c r="K5" s="67"/>
      <c r="L5" s="68"/>
      <c r="M5" s="79"/>
      <c r="N5" s="81"/>
      <c r="O5" s="82"/>
    </row>
    <row r="6" spans="2:15" x14ac:dyDescent="0.3">
      <c r="B6" s="30">
        <v>180150</v>
      </c>
      <c r="C6" s="12" t="s">
        <v>0</v>
      </c>
      <c r="D6" s="67">
        <v>250000</v>
      </c>
      <c r="E6" s="68">
        <v>250000</v>
      </c>
      <c r="F6" s="79">
        <f>D6</f>
        <v>250000</v>
      </c>
      <c r="G6" s="81">
        <v>250000</v>
      </c>
      <c r="H6" s="82">
        <f>D6</f>
        <v>250000</v>
      </c>
      <c r="I6" s="12">
        <v>300110</v>
      </c>
      <c r="J6" s="12" t="s">
        <v>7</v>
      </c>
      <c r="K6" s="67">
        <v>-5000000</v>
      </c>
      <c r="L6" s="68"/>
      <c r="M6" s="79">
        <f>K6+L6</f>
        <v>-5000000</v>
      </c>
      <c r="N6" s="81"/>
      <c r="O6" s="82">
        <f>K6</f>
        <v>-5000000</v>
      </c>
    </row>
    <row r="7" spans="2:15" x14ac:dyDescent="0.3">
      <c r="B7" s="30">
        <v>180250</v>
      </c>
      <c r="C7" s="12" t="s">
        <v>1</v>
      </c>
      <c r="D7" s="67">
        <f>'Example (3)'!D7-D23</f>
        <v>-29996</v>
      </c>
      <c r="E7" s="68">
        <f>'Example (3)'!E7-E23</f>
        <v>-16504</v>
      </c>
      <c r="F7" s="79">
        <f>E7</f>
        <v>-16504</v>
      </c>
      <c r="G7" s="81">
        <f>'Example (3)'!G7-G23</f>
        <v>-11328</v>
      </c>
      <c r="H7" s="82">
        <f>G7</f>
        <v>-11328</v>
      </c>
      <c r="I7" s="12">
        <v>300160</v>
      </c>
      <c r="J7" s="12" t="s">
        <v>8</v>
      </c>
      <c r="K7" s="67">
        <f>'YE2016 Voucher'!K11</f>
        <v>-767004</v>
      </c>
      <c r="L7" s="68">
        <f>'Example (6)'!L7</f>
        <v>12004</v>
      </c>
      <c r="M7" s="79">
        <f>'Example (6)'!M7</f>
        <v>-755000</v>
      </c>
      <c r="N7" s="81">
        <f>'Example (6)'!N7</f>
        <v>5328</v>
      </c>
      <c r="O7" s="82">
        <f>'Example (6)'!O7</f>
        <v>-761676</v>
      </c>
    </row>
    <row r="8" spans="2:15" x14ac:dyDescent="0.3">
      <c r="B8" s="30"/>
      <c r="C8" s="12"/>
      <c r="D8" s="67"/>
      <c r="E8" s="68"/>
      <c r="F8" s="79"/>
      <c r="G8" s="81"/>
      <c r="H8" s="82"/>
      <c r="I8" s="12">
        <v>900001</v>
      </c>
      <c r="J8" s="12" t="s">
        <v>44</v>
      </c>
      <c r="K8" s="67"/>
      <c r="L8" s="68">
        <v>-250000</v>
      </c>
      <c r="M8" s="79"/>
      <c r="N8" s="81"/>
      <c r="O8" s="82"/>
    </row>
    <row r="9" spans="2:15" x14ac:dyDescent="0.3">
      <c r="B9" s="30"/>
      <c r="C9" s="12"/>
      <c r="D9" s="67"/>
      <c r="E9" s="68"/>
      <c r="F9" s="79"/>
      <c r="G9" s="81"/>
      <c r="H9" s="82"/>
      <c r="I9" s="12">
        <v>900002</v>
      </c>
      <c r="J9" s="12" t="s">
        <v>45</v>
      </c>
      <c r="K9" s="67"/>
      <c r="L9" s="68"/>
      <c r="M9" s="79"/>
      <c r="N9" s="81">
        <v>-250000</v>
      </c>
      <c r="O9" s="82"/>
    </row>
    <row r="10" spans="2:15" x14ac:dyDescent="0.3">
      <c r="B10" s="30"/>
      <c r="C10" s="12"/>
      <c r="D10" s="67"/>
      <c r="E10" s="68"/>
      <c r="F10" s="79"/>
      <c r="G10" s="81"/>
      <c r="H10" s="82"/>
      <c r="I10" s="135" t="s">
        <v>99</v>
      </c>
      <c r="J10" s="12"/>
      <c r="K10" s="67"/>
      <c r="L10" s="68"/>
      <c r="M10" s="79">
        <f>'Example (6)'!D7</f>
        <v>-24996</v>
      </c>
      <c r="N10" s="81"/>
      <c r="O10" s="82">
        <f>'Example (6)'!D7</f>
        <v>-24996</v>
      </c>
    </row>
    <row r="11" spans="2:15" x14ac:dyDescent="0.3">
      <c r="B11" s="33" t="s">
        <v>16</v>
      </c>
      <c r="C11" s="12"/>
      <c r="D11" s="67"/>
      <c r="E11" s="68"/>
      <c r="F11" s="79"/>
      <c r="G11" s="81"/>
      <c r="H11" s="82"/>
      <c r="I11" s="50" t="s">
        <v>18</v>
      </c>
      <c r="J11" s="12"/>
      <c r="K11" s="67"/>
      <c r="L11" s="68"/>
      <c r="M11" s="79"/>
      <c r="N11" s="81"/>
      <c r="O11" s="82"/>
    </row>
    <row r="12" spans="2:15" x14ac:dyDescent="0.3">
      <c r="B12" s="30">
        <v>130100</v>
      </c>
      <c r="C12" s="12" t="s">
        <v>34</v>
      </c>
      <c r="D12" s="67">
        <v>800000</v>
      </c>
      <c r="E12" s="68"/>
      <c r="F12" s="79">
        <f>D12+E12</f>
        <v>800000</v>
      </c>
      <c r="G12" s="81"/>
      <c r="H12" s="82">
        <f>D12</f>
        <v>800000</v>
      </c>
      <c r="I12" s="12">
        <v>200100</v>
      </c>
      <c r="J12" s="12" t="s">
        <v>3</v>
      </c>
      <c r="K12" s="67">
        <v>-250000</v>
      </c>
      <c r="L12" s="68"/>
      <c r="M12" s="79">
        <f>K12+L12</f>
        <v>-250000</v>
      </c>
      <c r="N12" s="81"/>
      <c r="O12" s="82">
        <f>K12</f>
        <v>-250000</v>
      </c>
    </row>
    <row r="13" spans="2:15" ht="15" thickBot="1" x14ac:dyDescent="0.35">
      <c r="B13" s="29">
        <v>110130</v>
      </c>
      <c r="C13" s="14" t="s">
        <v>2</v>
      </c>
      <c r="D13" s="72">
        <v>5000000</v>
      </c>
      <c r="E13" s="73"/>
      <c r="F13" s="83">
        <f>D13+E13</f>
        <v>5000000</v>
      </c>
      <c r="G13" s="84"/>
      <c r="H13" s="85">
        <f>D13</f>
        <v>5000000</v>
      </c>
      <c r="I13" s="14">
        <v>218170</v>
      </c>
      <c r="J13" s="14" t="s">
        <v>13</v>
      </c>
      <c r="K13" s="72">
        <f>-8000-'Postings 2017'!G4</f>
        <v>-8250</v>
      </c>
      <c r="L13" s="73">
        <f>500-'Postings 2017'!G5</f>
        <v>600</v>
      </c>
      <c r="M13" s="83">
        <f>K13+L13</f>
        <v>-7650</v>
      </c>
      <c r="N13" s="84">
        <f>3000-G24</f>
        <v>3150</v>
      </c>
      <c r="O13" s="85">
        <f>N13+K13</f>
        <v>-5100</v>
      </c>
    </row>
    <row r="14" spans="2:15" ht="15" thickBot="1" x14ac:dyDescent="0.35">
      <c r="B14" s="49" t="s">
        <v>22</v>
      </c>
      <c r="C14" s="14"/>
      <c r="D14" s="72">
        <f>SUM(D5:D13)</f>
        <v>6020004</v>
      </c>
      <c r="E14" s="73">
        <f>SUM(E5:E13)</f>
        <v>233496</v>
      </c>
      <c r="F14" s="83">
        <f>SUM(F5:F13)</f>
        <v>6033496</v>
      </c>
      <c r="G14" s="84">
        <f>SUM(G5:G13)</f>
        <v>238672</v>
      </c>
      <c r="H14" s="85">
        <f>SUM(H5:H13)</f>
        <v>6038672</v>
      </c>
      <c r="I14" s="51" t="s">
        <v>23</v>
      </c>
      <c r="J14" s="14"/>
      <c r="K14" s="72">
        <f>SUM(K5:K13)</f>
        <v>-6025254</v>
      </c>
      <c r="L14" s="73">
        <f>SUM(L5:L13)</f>
        <v>-237396</v>
      </c>
      <c r="M14" s="83">
        <f>SUM(M5:M13)</f>
        <v>-6037646</v>
      </c>
      <c r="N14" s="84">
        <f>SUM(N5:N13)</f>
        <v>-241522</v>
      </c>
      <c r="O14" s="85">
        <f>SUM(O5:O13)</f>
        <v>-6041772</v>
      </c>
    </row>
    <row r="17" spans="2:15" ht="15" thickBot="1" x14ac:dyDescent="0.35">
      <c r="M17" s="114"/>
      <c r="O17" s="114"/>
    </row>
    <row r="18" spans="2:15" x14ac:dyDescent="0.3">
      <c r="B18" s="166" t="s">
        <v>14</v>
      </c>
      <c r="C18" s="167"/>
      <c r="D18" s="167"/>
      <c r="E18" s="167"/>
      <c r="F18" s="167"/>
      <c r="G18" s="167"/>
      <c r="H18" s="168"/>
    </row>
    <row r="19" spans="2:15" ht="15" thickBot="1" x14ac:dyDescent="0.35">
      <c r="B19" s="113"/>
      <c r="C19" s="96"/>
      <c r="D19" s="40" t="s">
        <v>9</v>
      </c>
      <c r="E19" s="44" t="s">
        <v>10</v>
      </c>
      <c r="F19" s="24" t="s">
        <v>83</v>
      </c>
      <c r="G19" s="42" t="s">
        <v>11</v>
      </c>
      <c r="H19" s="47" t="s">
        <v>84</v>
      </c>
      <c r="M19" s="119"/>
    </row>
    <row r="20" spans="2:15" x14ac:dyDescent="0.3">
      <c r="B20" s="33" t="s">
        <v>19</v>
      </c>
      <c r="C20" s="12"/>
      <c r="D20" s="2"/>
      <c r="E20" s="45"/>
      <c r="F20" s="22"/>
      <c r="G20" s="1"/>
      <c r="H20" s="48"/>
    </row>
    <row r="21" spans="2:15" x14ac:dyDescent="0.3">
      <c r="B21" s="30">
        <v>401300</v>
      </c>
      <c r="C21" s="12" t="s">
        <v>21</v>
      </c>
      <c r="D21" s="67"/>
      <c r="E21" s="68"/>
      <c r="F21" s="79"/>
      <c r="G21" s="81"/>
      <c r="H21" s="82"/>
    </row>
    <row r="22" spans="2:15" x14ac:dyDescent="0.3">
      <c r="B22" s="33" t="s">
        <v>20</v>
      </c>
      <c r="C22" s="12"/>
      <c r="D22" s="67"/>
      <c r="E22" s="68"/>
      <c r="F22" s="79"/>
      <c r="G22" s="81"/>
      <c r="H22" s="82"/>
    </row>
    <row r="23" spans="2:15" x14ac:dyDescent="0.3">
      <c r="B23" s="30">
        <v>607250</v>
      </c>
      <c r="C23" s="12" t="s">
        <v>4</v>
      </c>
      <c r="D23" s="67">
        <f>'Postings 2017'!G8</f>
        <v>5000</v>
      </c>
      <c r="E23" s="68">
        <f>'Postings 2017'!G9</f>
        <v>4000</v>
      </c>
      <c r="F23" s="79">
        <f>E23</f>
        <v>4000</v>
      </c>
      <c r="G23" s="81">
        <f>'Postings 2017'!G10</f>
        <v>3000</v>
      </c>
      <c r="H23" s="82">
        <f>G23</f>
        <v>3000</v>
      </c>
      <c r="J23" s="122"/>
      <c r="N23" s="123"/>
    </row>
    <row r="24" spans="2:15" ht="15" thickBot="1" x14ac:dyDescent="0.35">
      <c r="B24" s="29">
        <v>618170</v>
      </c>
      <c r="C24" s="14" t="s">
        <v>12</v>
      </c>
      <c r="D24" s="72">
        <f>'Postings 2017'!G4</f>
        <v>250</v>
      </c>
      <c r="E24" s="73">
        <f>'Postings 2017'!G5</f>
        <v>-100</v>
      </c>
      <c r="F24" s="83">
        <f>D24+E24</f>
        <v>150</v>
      </c>
      <c r="G24" s="84">
        <f>'Postings 2017'!G6</f>
        <v>-150</v>
      </c>
      <c r="H24" s="85">
        <f>D24+G24</f>
        <v>100</v>
      </c>
      <c r="J24" s="122"/>
      <c r="N24" s="123"/>
    </row>
    <row r="25" spans="2:15" ht="15" thickBot="1" x14ac:dyDescent="0.35">
      <c r="B25" s="49" t="s">
        <v>24</v>
      </c>
      <c r="C25" s="14"/>
      <c r="D25" s="72">
        <f>SUM(D20:D24)</f>
        <v>5250</v>
      </c>
      <c r="E25" s="73">
        <f>SUM(E20:E24)</f>
        <v>3900</v>
      </c>
      <c r="F25" s="83">
        <f>SUM(F20:F24)</f>
        <v>4150</v>
      </c>
      <c r="G25" s="84">
        <f>SUM(G20:G24)</f>
        <v>2850</v>
      </c>
      <c r="H25" s="85">
        <f>SUM(H20:H24)</f>
        <v>3100</v>
      </c>
    </row>
    <row r="28" spans="2:15" x14ac:dyDescent="0.3">
      <c r="F28" s="114"/>
      <c r="K28" s="119"/>
      <c r="L28" s="119"/>
    </row>
  </sheetData>
  <mergeCells count="3">
    <mergeCell ref="B3:H3"/>
    <mergeCell ref="I3:O3"/>
    <mergeCell ref="B18:H18"/>
  </mergeCells>
  <pageMargins left="0.7" right="0.7" top="0.78740157499999996" bottom="0.78740157499999996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Q22"/>
  <sheetViews>
    <sheetView workbookViewId="0">
      <selection activeCell="E8" sqref="E8"/>
    </sheetView>
  </sheetViews>
  <sheetFormatPr baseColWidth="10" defaultRowHeight="14.4" x14ac:dyDescent="0.3"/>
  <cols>
    <col min="1" max="10" width="11.5546875" style="95"/>
    <col min="11" max="11" width="0" style="95" hidden="1" customWidth="1"/>
    <col min="12" max="12" width="13.21875" style="95" customWidth="1"/>
    <col min="13" max="14" width="0" style="95" hidden="1" customWidth="1"/>
    <col min="15" max="15" width="11.5546875" style="95"/>
    <col min="16" max="17" width="0" style="95" hidden="1" customWidth="1"/>
    <col min="18" max="16384" width="11.5546875" style="95"/>
  </cols>
  <sheetData>
    <row r="3" spans="3:17" x14ac:dyDescent="0.3">
      <c r="C3" t="s">
        <v>47</v>
      </c>
      <c r="D3" t="s">
        <v>48</v>
      </c>
      <c r="E3" t="s">
        <v>25</v>
      </c>
      <c r="F3" t="s">
        <v>49</v>
      </c>
      <c r="G3" t="s">
        <v>50</v>
      </c>
      <c r="H3" t="s">
        <v>51</v>
      </c>
      <c r="I3" t="s">
        <v>52</v>
      </c>
      <c r="J3" t="s">
        <v>53</v>
      </c>
      <c r="K3" t="s">
        <v>54</v>
      </c>
      <c r="L3" t="s">
        <v>31</v>
      </c>
      <c r="M3" t="s">
        <v>55</v>
      </c>
      <c r="N3" t="s">
        <v>56</v>
      </c>
      <c r="O3" t="s">
        <v>57</v>
      </c>
      <c r="P3" t="s">
        <v>58</v>
      </c>
      <c r="Q3" t="s">
        <v>59</v>
      </c>
    </row>
    <row r="4" spans="3:17" hidden="1" x14ac:dyDescent="0.3">
      <c r="C4" s="15"/>
      <c r="D4" s="15"/>
      <c r="E4" s="16"/>
      <c r="F4" s="15"/>
      <c r="G4" s="15"/>
      <c r="H4" s="15"/>
      <c r="I4" s="15"/>
      <c r="J4" s="15"/>
      <c r="K4" s="17"/>
      <c r="L4" s="17"/>
      <c r="M4" s="17"/>
      <c r="N4" s="15"/>
      <c r="O4" s="25"/>
      <c r="P4" s="15"/>
      <c r="Q4" s="18"/>
    </row>
    <row r="5" spans="3:17" x14ac:dyDescent="0.3">
      <c r="C5" s="124" t="s">
        <v>100</v>
      </c>
      <c r="D5" s="125" t="s">
        <v>101</v>
      </c>
      <c r="E5" s="126">
        <v>43101</v>
      </c>
      <c r="F5" s="125" t="s">
        <v>60</v>
      </c>
      <c r="G5" s="125" t="s">
        <v>74</v>
      </c>
      <c r="H5" s="125" t="s">
        <v>75</v>
      </c>
      <c r="I5" s="125"/>
      <c r="J5" s="125" t="s">
        <v>62</v>
      </c>
      <c r="K5" s="127">
        <v>-29996</v>
      </c>
      <c r="L5" s="127">
        <v>-29996</v>
      </c>
      <c r="M5" s="127">
        <v>0</v>
      </c>
      <c r="N5" s="125"/>
      <c r="O5" s="143" t="s">
        <v>63</v>
      </c>
      <c r="P5" s="125" t="s">
        <v>64</v>
      </c>
      <c r="Q5" s="141">
        <v>43319.363518518498</v>
      </c>
    </row>
    <row r="6" spans="3:17" x14ac:dyDescent="0.3">
      <c r="C6" s="128" t="s">
        <v>100</v>
      </c>
      <c r="D6" s="129" t="s">
        <v>101</v>
      </c>
      <c r="E6" s="130">
        <v>43101</v>
      </c>
      <c r="F6" s="129" t="s">
        <v>60</v>
      </c>
      <c r="G6" s="129" t="s">
        <v>72</v>
      </c>
      <c r="H6" s="129" t="s">
        <v>73</v>
      </c>
      <c r="I6" s="129"/>
      <c r="J6" s="129" t="s">
        <v>62</v>
      </c>
      <c r="K6" s="131">
        <v>-8250</v>
      </c>
      <c r="L6" s="131">
        <v>-8250</v>
      </c>
      <c r="M6" s="131">
        <v>0</v>
      </c>
      <c r="N6" s="129"/>
      <c r="O6" s="132" t="s">
        <v>63</v>
      </c>
      <c r="P6" s="129" t="s">
        <v>64</v>
      </c>
      <c r="Q6" s="142">
        <v>43319.363518518498</v>
      </c>
    </row>
    <row r="7" spans="3:17" x14ac:dyDescent="0.3">
      <c r="C7" s="124" t="s">
        <v>100</v>
      </c>
      <c r="D7" s="125" t="s">
        <v>101</v>
      </c>
      <c r="E7" s="126">
        <v>43101</v>
      </c>
      <c r="F7" s="125" t="s">
        <v>60</v>
      </c>
      <c r="G7" s="125" t="s">
        <v>70</v>
      </c>
      <c r="H7" s="125" t="s">
        <v>71</v>
      </c>
      <c r="I7" s="125"/>
      <c r="J7" s="125" t="s">
        <v>62</v>
      </c>
      <c r="K7" s="127">
        <v>250000</v>
      </c>
      <c r="L7" s="127">
        <v>250000</v>
      </c>
      <c r="M7" s="127">
        <v>0</v>
      </c>
      <c r="N7" s="125"/>
      <c r="O7" s="143" t="s">
        <v>63</v>
      </c>
      <c r="P7" s="125" t="s">
        <v>64</v>
      </c>
      <c r="Q7" s="141">
        <v>43319.363518518498</v>
      </c>
    </row>
    <row r="8" spans="3:17" x14ac:dyDescent="0.3">
      <c r="C8" s="128" t="s">
        <v>100</v>
      </c>
      <c r="D8" s="129" t="s">
        <v>101</v>
      </c>
      <c r="E8" s="130">
        <v>43101</v>
      </c>
      <c r="F8" s="129" t="s">
        <v>60</v>
      </c>
      <c r="G8" s="129" t="s">
        <v>69</v>
      </c>
      <c r="H8" s="129" t="s">
        <v>7</v>
      </c>
      <c r="I8" s="129"/>
      <c r="J8" s="129" t="s">
        <v>62</v>
      </c>
      <c r="K8" s="131">
        <v>-5000000</v>
      </c>
      <c r="L8" s="131">
        <v>-5000000</v>
      </c>
      <c r="M8" s="131">
        <v>0</v>
      </c>
      <c r="N8" s="129"/>
      <c r="O8" s="132" t="s">
        <v>63</v>
      </c>
      <c r="P8" s="129" t="s">
        <v>64</v>
      </c>
      <c r="Q8" s="142">
        <v>43319.363518518498</v>
      </c>
    </row>
    <row r="9" spans="3:17" x14ac:dyDescent="0.3">
      <c r="C9" s="124" t="s">
        <v>100</v>
      </c>
      <c r="D9" s="125" t="s">
        <v>101</v>
      </c>
      <c r="E9" s="126">
        <v>43101</v>
      </c>
      <c r="F9" s="125" t="s">
        <v>60</v>
      </c>
      <c r="G9" s="125" t="s">
        <v>67</v>
      </c>
      <c r="H9" s="125" t="s">
        <v>68</v>
      </c>
      <c r="I9" s="125"/>
      <c r="J9" s="125" t="s">
        <v>62</v>
      </c>
      <c r="K9" s="127">
        <v>800000</v>
      </c>
      <c r="L9" s="127">
        <v>800000</v>
      </c>
      <c r="M9" s="127">
        <v>0</v>
      </c>
      <c r="N9" s="125"/>
      <c r="O9" s="143" t="s">
        <v>63</v>
      </c>
      <c r="P9" s="125" t="s">
        <v>64</v>
      </c>
      <c r="Q9" s="141">
        <v>43319.363518518498</v>
      </c>
    </row>
    <row r="10" spans="3:17" x14ac:dyDescent="0.3">
      <c r="C10" s="128" t="s">
        <v>100</v>
      </c>
      <c r="D10" s="129" t="s">
        <v>101</v>
      </c>
      <c r="E10" s="130">
        <v>43101</v>
      </c>
      <c r="F10" s="129" t="s">
        <v>60</v>
      </c>
      <c r="G10" s="129" t="s">
        <v>66</v>
      </c>
      <c r="H10" s="129" t="s">
        <v>2</v>
      </c>
      <c r="I10" s="129"/>
      <c r="J10" s="129" t="s">
        <v>62</v>
      </c>
      <c r="K10" s="131">
        <v>5000000</v>
      </c>
      <c r="L10" s="131">
        <v>5000000</v>
      </c>
      <c r="M10" s="131">
        <v>0</v>
      </c>
      <c r="N10" s="129"/>
      <c r="O10" s="132" t="s">
        <v>63</v>
      </c>
      <c r="P10" s="129" t="s">
        <v>64</v>
      </c>
      <c r="Q10" s="142">
        <v>43319.363518518498</v>
      </c>
    </row>
    <row r="11" spans="3:17" x14ac:dyDescent="0.3">
      <c r="C11" s="124" t="s">
        <v>100</v>
      </c>
      <c r="D11" s="125" t="s">
        <v>101</v>
      </c>
      <c r="E11" s="126">
        <v>43101</v>
      </c>
      <c r="F11" s="125" t="s">
        <v>60</v>
      </c>
      <c r="G11" s="143" t="s">
        <v>65</v>
      </c>
      <c r="H11" s="125" t="s">
        <v>8</v>
      </c>
      <c r="I11" s="125"/>
      <c r="J11" s="125" t="s">
        <v>62</v>
      </c>
      <c r="K11" s="127">
        <v>-761754</v>
      </c>
      <c r="L11" s="144">
        <v>-761754</v>
      </c>
      <c r="M11" s="127">
        <v>0</v>
      </c>
      <c r="N11" s="125"/>
      <c r="O11" s="143" t="s">
        <v>63</v>
      </c>
      <c r="P11" s="125" t="s">
        <v>64</v>
      </c>
      <c r="Q11" s="141">
        <v>43319.363518518498</v>
      </c>
    </row>
    <row r="12" spans="3:17" x14ac:dyDescent="0.3">
      <c r="C12" s="128" t="s">
        <v>100</v>
      </c>
      <c r="D12" s="129" t="s">
        <v>101</v>
      </c>
      <c r="E12" s="130">
        <v>43101</v>
      </c>
      <c r="F12" s="129" t="s">
        <v>60</v>
      </c>
      <c r="G12" s="129" t="s">
        <v>61</v>
      </c>
      <c r="H12" s="129" t="s">
        <v>3</v>
      </c>
      <c r="I12" s="129"/>
      <c r="J12" s="129" t="s">
        <v>62</v>
      </c>
      <c r="K12" s="131">
        <v>-250000</v>
      </c>
      <c r="L12" s="131">
        <v>-250000</v>
      </c>
      <c r="M12" s="131">
        <v>0</v>
      </c>
      <c r="N12" s="129"/>
      <c r="O12" s="132" t="s">
        <v>63</v>
      </c>
      <c r="P12" s="129" t="s">
        <v>64</v>
      </c>
      <c r="Q12" s="142">
        <v>43319.363518518498</v>
      </c>
    </row>
    <row r="13" spans="3:17" x14ac:dyDescent="0.3">
      <c r="C13" s="124" t="s">
        <v>102</v>
      </c>
      <c r="D13" s="125" t="s">
        <v>101</v>
      </c>
      <c r="E13" s="126">
        <v>43101</v>
      </c>
      <c r="F13" s="125" t="s">
        <v>60</v>
      </c>
      <c r="G13" s="125" t="s">
        <v>74</v>
      </c>
      <c r="H13" s="125" t="s">
        <v>75</v>
      </c>
      <c r="I13" s="125"/>
      <c r="J13" s="125" t="s">
        <v>62</v>
      </c>
      <c r="K13" s="127">
        <v>-16504</v>
      </c>
      <c r="L13" s="127">
        <v>-16504</v>
      </c>
      <c r="M13" s="127">
        <v>0</v>
      </c>
      <c r="N13" s="125"/>
      <c r="O13" s="145" t="s">
        <v>76</v>
      </c>
      <c r="P13" s="125" t="s">
        <v>64</v>
      </c>
      <c r="Q13" s="141">
        <v>43319.363518518498</v>
      </c>
    </row>
    <row r="14" spans="3:17" x14ac:dyDescent="0.3">
      <c r="C14" s="128" t="s">
        <v>102</v>
      </c>
      <c r="D14" s="129" t="s">
        <v>101</v>
      </c>
      <c r="E14" s="130">
        <v>43101</v>
      </c>
      <c r="F14" s="129" t="s">
        <v>60</v>
      </c>
      <c r="G14" s="129" t="s">
        <v>72</v>
      </c>
      <c r="H14" s="129" t="s">
        <v>73</v>
      </c>
      <c r="I14" s="129"/>
      <c r="J14" s="129" t="s">
        <v>62</v>
      </c>
      <c r="K14" s="131">
        <v>600</v>
      </c>
      <c r="L14" s="131">
        <v>600</v>
      </c>
      <c r="M14" s="131">
        <v>0</v>
      </c>
      <c r="N14" s="129"/>
      <c r="O14" s="133" t="s">
        <v>76</v>
      </c>
      <c r="P14" s="129" t="s">
        <v>64</v>
      </c>
      <c r="Q14" s="142">
        <v>43319.363518518498</v>
      </c>
    </row>
    <row r="15" spans="3:17" x14ac:dyDescent="0.3">
      <c r="C15" s="124" t="s">
        <v>102</v>
      </c>
      <c r="D15" s="125" t="s">
        <v>101</v>
      </c>
      <c r="E15" s="126">
        <v>43101</v>
      </c>
      <c r="F15" s="125" t="s">
        <v>60</v>
      </c>
      <c r="G15" s="125" t="s">
        <v>77</v>
      </c>
      <c r="H15" s="125" t="s">
        <v>78</v>
      </c>
      <c r="I15" s="125"/>
      <c r="J15" s="125" t="s">
        <v>62</v>
      </c>
      <c r="K15" s="127">
        <v>-250000</v>
      </c>
      <c r="L15" s="127">
        <v>-250000</v>
      </c>
      <c r="M15" s="127">
        <v>0</v>
      </c>
      <c r="N15" s="125"/>
      <c r="O15" s="145" t="s">
        <v>76</v>
      </c>
      <c r="P15" s="125" t="s">
        <v>64</v>
      </c>
      <c r="Q15" s="141">
        <v>43319.363518518498</v>
      </c>
    </row>
    <row r="16" spans="3:17" x14ac:dyDescent="0.3">
      <c r="C16" s="128" t="s">
        <v>102</v>
      </c>
      <c r="D16" s="129" t="s">
        <v>101</v>
      </c>
      <c r="E16" s="130">
        <v>43101</v>
      </c>
      <c r="F16" s="129" t="s">
        <v>60</v>
      </c>
      <c r="G16" s="129" t="s">
        <v>70</v>
      </c>
      <c r="H16" s="129" t="s">
        <v>71</v>
      </c>
      <c r="I16" s="129"/>
      <c r="J16" s="129" t="s">
        <v>62</v>
      </c>
      <c r="K16" s="131">
        <v>250000</v>
      </c>
      <c r="L16" s="131">
        <v>250000</v>
      </c>
      <c r="M16" s="131">
        <v>0</v>
      </c>
      <c r="N16" s="129"/>
      <c r="O16" s="133" t="s">
        <v>76</v>
      </c>
      <c r="P16" s="129" t="s">
        <v>64</v>
      </c>
      <c r="Q16" s="142">
        <v>43319.363518518498</v>
      </c>
    </row>
    <row r="17" spans="3:17" x14ac:dyDescent="0.3">
      <c r="C17" s="124" t="s">
        <v>102</v>
      </c>
      <c r="D17" s="125" t="s">
        <v>101</v>
      </c>
      <c r="E17" s="126">
        <v>43101</v>
      </c>
      <c r="F17" s="125" t="s">
        <v>60</v>
      </c>
      <c r="G17" s="145" t="s">
        <v>65</v>
      </c>
      <c r="H17" s="125" t="s">
        <v>8</v>
      </c>
      <c r="I17" s="125"/>
      <c r="J17" s="125" t="s">
        <v>62</v>
      </c>
      <c r="K17" s="127">
        <v>15904</v>
      </c>
      <c r="L17" s="146">
        <v>15904</v>
      </c>
      <c r="M17" s="127">
        <v>0</v>
      </c>
      <c r="N17" s="125"/>
      <c r="O17" s="145" t="s">
        <v>76</v>
      </c>
      <c r="P17" s="125" t="s">
        <v>64</v>
      </c>
      <c r="Q17" s="141">
        <v>43319.363518518498</v>
      </c>
    </row>
    <row r="18" spans="3:17" x14ac:dyDescent="0.3">
      <c r="C18" s="128" t="s">
        <v>103</v>
      </c>
      <c r="D18" s="129" t="s">
        <v>101</v>
      </c>
      <c r="E18" s="130">
        <v>43101</v>
      </c>
      <c r="F18" s="129" t="s">
        <v>60</v>
      </c>
      <c r="G18" s="129" t="s">
        <v>74</v>
      </c>
      <c r="H18" s="129" t="s">
        <v>75</v>
      </c>
      <c r="I18" s="129"/>
      <c r="J18" s="129" t="s">
        <v>62</v>
      </c>
      <c r="K18" s="131">
        <v>-11328</v>
      </c>
      <c r="L18" s="131">
        <v>-11328</v>
      </c>
      <c r="M18" s="131">
        <v>0</v>
      </c>
      <c r="N18" s="129"/>
      <c r="O18" s="134" t="s">
        <v>79</v>
      </c>
      <c r="P18" s="129" t="s">
        <v>64</v>
      </c>
      <c r="Q18" s="142">
        <v>43319.363518518498</v>
      </c>
    </row>
    <row r="19" spans="3:17" x14ac:dyDescent="0.3">
      <c r="C19" s="124" t="s">
        <v>103</v>
      </c>
      <c r="D19" s="125" t="s">
        <v>101</v>
      </c>
      <c r="E19" s="126">
        <v>43101</v>
      </c>
      <c r="F19" s="125" t="s">
        <v>60</v>
      </c>
      <c r="G19" s="125" t="s">
        <v>72</v>
      </c>
      <c r="H19" s="125" t="s">
        <v>73</v>
      </c>
      <c r="I19" s="125"/>
      <c r="J19" s="125" t="s">
        <v>62</v>
      </c>
      <c r="K19" s="127">
        <v>3150</v>
      </c>
      <c r="L19" s="127">
        <v>3150</v>
      </c>
      <c r="M19" s="127">
        <v>0</v>
      </c>
      <c r="N19" s="125"/>
      <c r="O19" s="147" t="s">
        <v>79</v>
      </c>
      <c r="P19" s="125" t="s">
        <v>64</v>
      </c>
      <c r="Q19" s="141">
        <v>43319.363518518498</v>
      </c>
    </row>
    <row r="20" spans="3:17" x14ac:dyDescent="0.3">
      <c r="C20" s="128" t="s">
        <v>103</v>
      </c>
      <c r="D20" s="129" t="s">
        <v>101</v>
      </c>
      <c r="E20" s="130">
        <v>43101</v>
      </c>
      <c r="F20" s="129" t="s">
        <v>60</v>
      </c>
      <c r="G20" s="129" t="s">
        <v>80</v>
      </c>
      <c r="H20" s="129" t="s">
        <v>81</v>
      </c>
      <c r="I20" s="129"/>
      <c r="J20" s="129" t="s">
        <v>62</v>
      </c>
      <c r="K20" s="131">
        <v>-250000</v>
      </c>
      <c r="L20" s="131">
        <v>-250000</v>
      </c>
      <c r="M20" s="131">
        <v>0</v>
      </c>
      <c r="N20" s="129"/>
      <c r="O20" s="134" t="s">
        <v>79</v>
      </c>
      <c r="P20" s="129" t="s">
        <v>64</v>
      </c>
      <c r="Q20" s="142">
        <v>43319.363518518498</v>
      </c>
    </row>
    <row r="21" spans="3:17" x14ac:dyDescent="0.3">
      <c r="C21" s="124" t="s">
        <v>103</v>
      </c>
      <c r="D21" s="125" t="s">
        <v>101</v>
      </c>
      <c r="E21" s="126">
        <v>43101</v>
      </c>
      <c r="F21" s="125" t="s">
        <v>60</v>
      </c>
      <c r="G21" s="125" t="s">
        <v>70</v>
      </c>
      <c r="H21" s="125" t="s">
        <v>71</v>
      </c>
      <c r="I21" s="125"/>
      <c r="J21" s="125" t="s">
        <v>62</v>
      </c>
      <c r="K21" s="127">
        <v>250000</v>
      </c>
      <c r="L21" s="127">
        <v>250000</v>
      </c>
      <c r="M21" s="127">
        <v>0</v>
      </c>
      <c r="N21" s="125"/>
      <c r="O21" s="147" t="s">
        <v>79</v>
      </c>
      <c r="P21" s="125" t="s">
        <v>64</v>
      </c>
      <c r="Q21" s="141">
        <v>43319.363518518498</v>
      </c>
    </row>
    <row r="22" spans="3:17" x14ac:dyDescent="0.3">
      <c r="C22" s="128" t="s">
        <v>103</v>
      </c>
      <c r="D22" s="129" t="s">
        <v>101</v>
      </c>
      <c r="E22" s="130">
        <v>43101</v>
      </c>
      <c r="F22" s="129" t="s">
        <v>60</v>
      </c>
      <c r="G22" s="134" t="s">
        <v>65</v>
      </c>
      <c r="H22" s="129" t="s">
        <v>8</v>
      </c>
      <c r="I22" s="129"/>
      <c r="J22" s="129" t="s">
        <v>62</v>
      </c>
      <c r="K22" s="131">
        <v>8178</v>
      </c>
      <c r="L22" s="139">
        <v>8178</v>
      </c>
      <c r="M22" s="131">
        <v>0</v>
      </c>
      <c r="N22" s="129"/>
      <c r="O22" s="134" t="s">
        <v>79</v>
      </c>
      <c r="P22" s="129" t="s">
        <v>64</v>
      </c>
      <c r="Q22" s="142">
        <v>43319.363518518498</v>
      </c>
    </row>
  </sheetData>
  <pageMargins left="0.7" right="0.7" top="0.78740157499999996" bottom="0.78740157499999996" header="0.3" footer="0.3"/>
  <tableParts count="1">
    <tablePart r:id="rId1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8"/>
  <sheetViews>
    <sheetView zoomScale="90" zoomScaleNormal="90" workbookViewId="0">
      <selection activeCell="B2" sqref="B2"/>
    </sheetView>
  </sheetViews>
  <sheetFormatPr baseColWidth="10" defaultRowHeight="14.4" x14ac:dyDescent="0.3"/>
  <cols>
    <col min="1" max="1" width="2.6640625" style="95" customWidth="1"/>
    <col min="2" max="2" width="11.5546875" style="95"/>
    <col min="3" max="3" width="28.88671875" style="95" bestFit="1" customWidth="1"/>
    <col min="4" max="4" width="14.21875" style="95" bestFit="1" customWidth="1"/>
    <col min="5" max="5" width="12.6640625" style="95" bestFit="1" customWidth="1"/>
    <col min="6" max="6" width="15.21875" style="95" bestFit="1" customWidth="1"/>
    <col min="7" max="7" width="12.6640625" style="95" bestFit="1" customWidth="1"/>
    <col min="8" max="8" width="16.109375" style="95" bestFit="1" customWidth="1"/>
    <col min="9" max="9" width="11.5546875" style="95"/>
    <col min="10" max="10" width="17.88671875" style="95" customWidth="1"/>
    <col min="11" max="11" width="14.88671875" style="95" bestFit="1" customWidth="1"/>
    <col min="12" max="12" width="12.77734375" style="95" customWidth="1"/>
    <col min="13" max="13" width="15.21875" style="95" bestFit="1" customWidth="1"/>
    <col min="14" max="14" width="11.44140625" style="95" customWidth="1"/>
    <col min="15" max="15" width="16.109375" style="95" bestFit="1" customWidth="1"/>
    <col min="16" max="16" width="11.5546875" style="95"/>
    <col min="17" max="17" width="22.33203125" style="95" bestFit="1" customWidth="1"/>
    <col min="18" max="20" width="11.5546875" style="95"/>
    <col min="21" max="21" width="13.88671875" style="95" bestFit="1" customWidth="1"/>
    <col min="22" max="22" width="46.5546875" style="95" bestFit="1" customWidth="1"/>
    <col min="23" max="16384" width="11.5546875" style="95"/>
  </cols>
  <sheetData>
    <row r="1" spans="2:15" x14ac:dyDescent="0.3">
      <c r="B1" s="86">
        <v>43101</v>
      </c>
    </row>
    <row r="2" spans="2:15" ht="15" thickBot="1" x14ac:dyDescent="0.35">
      <c r="B2"/>
    </row>
    <row r="3" spans="2:15" x14ac:dyDescent="0.3">
      <c r="B3" s="166" t="s">
        <v>5</v>
      </c>
      <c r="C3" s="167"/>
      <c r="D3" s="167"/>
      <c r="E3" s="167"/>
      <c r="F3" s="167"/>
      <c r="G3" s="167"/>
      <c r="H3" s="168"/>
      <c r="I3" s="167" t="s">
        <v>6</v>
      </c>
      <c r="J3" s="167"/>
      <c r="K3" s="167"/>
      <c r="L3" s="167"/>
      <c r="M3" s="167"/>
      <c r="N3" s="167"/>
      <c r="O3" s="168"/>
    </row>
    <row r="4" spans="2:15" ht="15" thickBot="1" x14ac:dyDescent="0.35">
      <c r="B4" s="113"/>
      <c r="C4" s="96"/>
      <c r="D4" s="40" t="s">
        <v>9</v>
      </c>
      <c r="E4" s="44" t="s">
        <v>10</v>
      </c>
      <c r="F4" s="24" t="s">
        <v>83</v>
      </c>
      <c r="G4" s="42" t="s">
        <v>11</v>
      </c>
      <c r="H4" s="47" t="s">
        <v>84</v>
      </c>
      <c r="I4" s="96"/>
      <c r="J4" s="96"/>
      <c r="K4" s="40" t="s">
        <v>9</v>
      </c>
      <c r="L4" s="44" t="s">
        <v>10</v>
      </c>
      <c r="M4" s="24" t="s">
        <v>83</v>
      </c>
      <c r="N4" s="42" t="s">
        <v>11</v>
      </c>
      <c r="O4" s="47" t="s">
        <v>84</v>
      </c>
    </row>
    <row r="5" spans="2:15" x14ac:dyDescent="0.3">
      <c r="B5" s="33" t="s">
        <v>15</v>
      </c>
      <c r="C5" s="12"/>
      <c r="D5" s="2"/>
      <c r="E5" s="45"/>
      <c r="F5" s="22"/>
      <c r="G5" s="1"/>
      <c r="H5" s="48"/>
      <c r="I5" s="50" t="s">
        <v>17</v>
      </c>
      <c r="J5" s="12"/>
      <c r="K5" s="67"/>
      <c r="L5" s="68"/>
      <c r="M5" s="79"/>
      <c r="N5" s="81"/>
      <c r="O5" s="82"/>
    </row>
    <row r="6" spans="2:15" x14ac:dyDescent="0.3">
      <c r="B6" s="30">
        <v>180150</v>
      </c>
      <c r="C6" s="12" t="s">
        <v>0</v>
      </c>
      <c r="D6" s="67">
        <v>250000</v>
      </c>
      <c r="E6" s="68">
        <v>250000</v>
      </c>
      <c r="F6" s="79">
        <f>D6</f>
        <v>250000</v>
      </c>
      <c r="G6" s="81">
        <v>250000</v>
      </c>
      <c r="H6" s="82">
        <f>D6</f>
        <v>250000</v>
      </c>
      <c r="I6" s="12">
        <v>300110</v>
      </c>
      <c r="J6" s="12" t="s">
        <v>7</v>
      </c>
      <c r="K6" s="67">
        <v>-5000000</v>
      </c>
      <c r="L6" s="68"/>
      <c r="M6" s="79">
        <f>K6+L6</f>
        <v>-5000000</v>
      </c>
      <c r="N6" s="81"/>
      <c r="O6" s="82">
        <f>K6</f>
        <v>-5000000</v>
      </c>
    </row>
    <row r="7" spans="2:15" x14ac:dyDescent="0.3">
      <c r="B7" s="30">
        <v>180250</v>
      </c>
      <c r="C7" s="12" t="s">
        <v>1</v>
      </c>
      <c r="D7" s="67">
        <f>'Example (7)'!D7</f>
        <v>-29996</v>
      </c>
      <c r="E7" s="68">
        <f>'Example (7)'!E7</f>
        <v>-16504</v>
      </c>
      <c r="F7" s="79">
        <f>E7</f>
        <v>-16504</v>
      </c>
      <c r="G7" s="81">
        <f>'Example (7)'!G7</f>
        <v>-11328</v>
      </c>
      <c r="H7" s="82">
        <f>G7</f>
        <v>-11328</v>
      </c>
      <c r="I7" s="12">
        <v>300160</v>
      </c>
      <c r="J7" s="12" t="s">
        <v>8</v>
      </c>
      <c r="K7" s="67">
        <f>'YE2017 Voucher'!L11</f>
        <v>-761754</v>
      </c>
      <c r="L7" s="68">
        <f>'YE2017 Voucher'!L17</f>
        <v>15904</v>
      </c>
      <c r="M7" s="79">
        <f>'YE2017 Voucher'!L11+'YE2017 Voucher'!L17</f>
        <v>-745850</v>
      </c>
      <c r="N7" s="81">
        <f>'Example (6)'!N7</f>
        <v>5328</v>
      </c>
      <c r="O7" s="82">
        <f>'YE2017 Voucher'!L22+'YE2017 Voucher'!L11</f>
        <v>-753576</v>
      </c>
    </row>
    <row r="8" spans="2:15" x14ac:dyDescent="0.3">
      <c r="B8" s="30"/>
      <c r="C8" s="12"/>
      <c r="D8" s="67"/>
      <c r="E8" s="68"/>
      <c r="F8" s="79"/>
      <c r="G8" s="81"/>
      <c r="H8" s="82"/>
      <c r="I8" s="12">
        <v>900001</v>
      </c>
      <c r="J8" s="12" t="s">
        <v>44</v>
      </c>
      <c r="K8" s="67"/>
      <c r="L8" s="68">
        <v>-250000</v>
      </c>
      <c r="M8" s="79"/>
      <c r="N8" s="81"/>
      <c r="O8" s="82"/>
    </row>
    <row r="9" spans="2:15" x14ac:dyDescent="0.3">
      <c r="B9" s="30"/>
      <c r="C9" s="12"/>
      <c r="D9" s="67"/>
      <c r="E9" s="68"/>
      <c r="F9" s="79"/>
      <c r="G9" s="81"/>
      <c r="H9" s="82"/>
      <c r="I9" s="12">
        <v>900002</v>
      </c>
      <c r="J9" s="12" t="s">
        <v>45</v>
      </c>
      <c r="K9" s="67"/>
      <c r="L9" s="68"/>
      <c r="M9" s="79"/>
      <c r="N9" s="81">
        <v>-250000</v>
      </c>
      <c r="O9" s="82"/>
    </row>
    <row r="10" spans="2:15" x14ac:dyDescent="0.3">
      <c r="B10" s="30"/>
      <c r="C10" s="12"/>
      <c r="D10" s="67"/>
      <c r="E10" s="68"/>
      <c r="F10" s="79"/>
      <c r="G10" s="81"/>
      <c r="H10" s="82"/>
      <c r="I10" s="135" t="s">
        <v>99</v>
      </c>
      <c r="J10" s="12"/>
      <c r="K10" s="67"/>
      <c r="L10" s="68"/>
      <c r="M10" s="79">
        <f>D7</f>
        <v>-29996</v>
      </c>
      <c r="N10" s="81"/>
      <c r="O10" s="82">
        <f>D7</f>
        <v>-29996</v>
      </c>
    </row>
    <row r="11" spans="2:15" x14ac:dyDescent="0.3">
      <c r="B11" s="33" t="s">
        <v>16</v>
      </c>
      <c r="C11" s="12"/>
      <c r="D11" s="67"/>
      <c r="E11" s="68"/>
      <c r="F11" s="79"/>
      <c r="G11" s="81"/>
      <c r="H11" s="82"/>
      <c r="I11" s="50" t="s">
        <v>18</v>
      </c>
      <c r="J11" s="12"/>
      <c r="K11" s="67"/>
      <c r="L11" s="68"/>
      <c r="M11" s="79"/>
      <c r="N11" s="81"/>
      <c r="O11" s="82"/>
    </row>
    <row r="12" spans="2:15" x14ac:dyDescent="0.3">
      <c r="B12" s="30">
        <v>130100</v>
      </c>
      <c r="C12" s="12" t="s">
        <v>34</v>
      </c>
      <c r="D12" s="67">
        <v>800000</v>
      </c>
      <c r="E12" s="68"/>
      <c r="F12" s="79">
        <f>D12+E12</f>
        <v>800000</v>
      </c>
      <c r="G12" s="81"/>
      <c r="H12" s="82">
        <f>D12</f>
        <v>800000</v>
      </c>
      <c r="I12" s="12">
        <v>200100</v>
      </c>
      <c r="J12" s="12" t="s">
        <v>3</v>
      </c>
      <c r="K12" s="67">
        <v>-250000</v>
      </c>
      <c r="L12" s="68"/>
      <c r="M12" s="79">
        <f>K12+L12</f>
        <v>-250000</v>
      </c>
      <c r="N12" s="81"/>
      <c r="O12" s="82">
        <f>K12</f>
        <v>-250000</v>
      </c>
    </row>
    <row r="13" spans="2:15" ht="15" thickBot="1" x14ac:dyDescent="0.35">
      <c r="B13" s="29">
        <v>110130</v>
      </c>
      <c r="C13" s="14" t="s">
        <v>2</v>
      </c>
      <c r="D13" s="72">
        <v>5000000</v>
      </c>
      <c r="E13" s="73"/>
      <c r="F13" s="83">
        <f>D13+E13</f>
        <v>5000000</v>
      </c>
      <c r="G13" s="84"/>
      <c r="H13" s="85">
        <f>D13</f>
        <v>5000000</v>
      </c>
      <c r="I13" s="14">
        <v>218170</v>
      </c>
      <c r="J13" s="14" t="s">
        <v>13</v>
      </c>
      <c r="K13" s="72">
        <f>-8000-'Postings 2017'!G4</f>
        <v>-8250</v>
      </c>
      <c r="L13" s="73">
        <f>500-'Postings 2017'!G5</f>
        <v>600</v>
      </c>
      <c r="M13" s="83">
        <f>K13+L13</f>
        <v>-7650</v>
      </c>
      <c r="N13" s="84">
        <f>3000-G24</f>
        <v>3000</v>
      </c>
      <c r="O13" s="85">
        <f>N13+K13</f>
        <v>-5250</v>
      </c>
    </row>
    <row r="14" spans="2:15" ht="15" thickBot="1" x14ac:dyDescent="0.35">
      <c r="B14" s="49" t="s">
        <v>22</v>
      </c>
      <c r="C14" s="14"/>
      <c r="D14" s="72">
        <f>SUM(D5:D13)</f>
        <v>6020004</v>
      </c>
      <c r="E14" s="73">
        <f>SUM(E5:E13)</f>
        <v>233496</v>
      </c>
      <c r="F14" s="83">
        <f>SUM(F5:F13)</f>
        <v>6033496</v>
      </c>
      <c r="G14" s="84">
        <f>SUM(G5:G13)</f>
        <v>238672</v>
      </c>
      <c r="H14" s="85">
        <f>SUM(H5:H13)</f>
        <v>6038672</v>
      </c>
      <c r="I14" s="51" t="s">
        <v>23</v>
      </c>
      <c r="J14" s="14"/>
      <c r="K14" s="72">
        <f>SUM(K5:K13)</f>
        <v>-6020004</v>
      </c>
      <c r="L14" s="73">
        <f>SUM(L5:L13)</f>
        <v>-233496</v>
      </c>
      <c r="M14" s="83">
        <f>SUM(M5:M13)</f>
        <v>-6033496</v>
      </c>
      <c r="N14" s="84">
        <f>SUM(N5:N13)</f>
        <v>-241672</v>
      </c>
      <c r="O14" s="85">
        <f>SUM(O5:O13)</f>
        <v>-6038822</v>
      </c>
    </row>
    <row r="17" spans="2:15" ht="15" thickBot="1" x14ac:dyDescent="0.35">
      <c r="M17" s="114"/>
      <c r="O17" s="114"/>
    </row>
    <row r="18" spans="2:15" x14ac:dyDescent="0.3">
      <c r="B18" s="166" t="s">
        <v>14</v>
      </c>
      <c r="C18" s="167"/>
      <c r="D18" s="167"/>
      <c r="E18" s="167"/>
      <c r="F18" s="167"/>
      <c r="G18" s="167"/>
      <c r="H18" s="168"/>
    </row>
    <row r="19" spans="2:15" ht="15" thickBot="1" x14ac:dyDescent="0.35">
      <c r="B19" s="113"/>
      <c r="C19" s="96"/>
      <c r="D19" s="40" t="s">
        <v>9</v>
      </c>
      <c r="E19" s="44" t="s">
        <v>10</v>
      </c>
      <c r="F19" s="24" t="s">
        <v>83</v>
      </c>
      <c r="G19" s="42" t="s">
        <v>11</v>
      </c>
      <c r="H19" s="47" t="s">
        <v>84</v>
      </c>
      <c r="L19" s="95" t="s">
        <v>108</v>
      </c>
      <c r="M19" s="119">
        <f>'Example (6)'!M7+'Example (6)'!M10</f>
        <v>-779996</v>
      </c>
      <c r="O19" s="119">
        <f>'Example (6)'!O7+'Example (6)'!O10</f>
        <v>-786672</v>
      </c>
    </row>
    <row r="20" spans="2:15" x14ac:dyDescent="0.3">
      <c r="B20" s="33" t="s">
        <v>19</v>
      </c>
      <c r="C20" s="12"/>
      <c r="D20" s="2"/>
      <c r="E20" s="45"/>
      <c r="F20" s="22"/>
      <c r="G20" s="1"/>
      <c r="H20" s="48"/>
      <c r="L20" s="95" t="s">
        <v>109</v>
      </c>
      <c r="M20" s="95">
        <f>'Example (7)'!F25</f>
        <v>4150</v>
      </c>
      <c r="O20" s="95">
        <f>'Example (7)'!H25</f>
        <v>3100</v>
      </c>
    </row>
    <row r="21" spans="2:15" x14ac:dyDescent="0.3">
      <c r="B21" s="30">
        <v>401300</v>
      </c>
      <c r="C21" s="12" t="s">
        <v>21</v>
      </c>
      <c r="D21" s="67"/>
      <c r="E21" s="68"/>
      <c r="F21" s="79"/>
      <c r="G21" s="81"/>
      <c r="H21" s="82"/>
      <c r="M21" s="119">
        <f>SUM(M19:M20)</f>
        <v>-775846</v>
      </c>
      <c r="O21" s="119">
        <f>SUM(O19:O20)</f>
        <v>-783572</v>
      </c>
    </row>
    <row r="22" spans="2:15" x14ac:dyDescent="0.3">
      <c r="B22" s="33" t="s">
        <v>20</v>
      </c>
      <c r="C22" s="12"/>
      <c r="D22" s="67"/>
      <c r="E22" s="68"/>
      <c r="F22" s="79"/>
      <c r="G22" s="81"/>
      <c r="H22" s="82"/>
    </row>
    <row r="23" spans="2:15" x14ac:dyDescent="0.3">
      <c r="B23" s="30">
        <v>607250</v>
      </c>
      <c r="C23" s="12" t="s">
        <v>4</v>
      </c>
      <c r="D23" s="67"/>
      <c r="E23" s="68"/>
      <c r="F23" s="79"/>
      <c r="G23" s="81"/>
      <c r="H23" s="82"/>
      <c r="J23" s="122"/>
      <c r="N23" s="123"/>
    </row>
    <row r="24" spans="2:15" ht="15" thickBot="1" x14ac:dyDescent="0.35">
      <c r="B24" s="29">
        <v>618170</v>
      </c>
      <c r="C24" s="14" t="s">
        <v>12</v>
      </c>
      <c r="D24" s="72"/>
      <c r="E24" s="73"/>
      <c r="F24" s="83"/>
      <c r="G24" s="84"/>
      <c r="H24" s="85"/>
      <c r="J24" s="122"/>
      <c r="N24" s="123"/>
    </row>
    <row r="25" spans="2:15" ht="15" thickBot="1" x14ac:dyDescent="0.35">
      <c r="B25" s="49" t="s">
        <v>24</v>
      </c>
      <c r="C25" s="14"/>
      <c r="D25" s="72"/>
      <c r="E25" s="73"/>
      <c r="F25" s="83"/>
      <c r="G25" s="84"/>
      <c r="H25" s="85"/>
    </row>
    <row r="26" spans="2:15" x14ac:dyDescent="0.3">
      <c r="M26" s="140"/>
    </row>
    <row r="28" spans="2:15" x14ac:dyDescent="0.3">
      <c r="F28" s="114"/>
      <c r="K28" s="119"/>
      <c r="L28" s="119"/>
    </row>
  </sheetData>
  <mergeCells count="3">
    <mergeCell ref="B3:H3"/>
    <mergeCell ref="I3:O3"/>
    <mergeCell ref="B18:H18"/>
  </mergeCells>
  <pageMargins left="0.7" right="0.7" top="0.78740157499999996" bottom="0.78740157499999996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12</vt:i4>
      </vt:variant>
    </vt:vector>
  </HeadingPairs>
  <TitlesOfParts>
    <vt:vector size="12" baseType="lpstr">
      <vt:lpstr>Postings 2016</vt:lpstr>
      <vt:lpstr>Example (1)</vt:lpstr>
      <vt:lpstr>Example (2)</vt:lpstr>
      <vt:lpstr>Example (3)</vt:lpstr>
      <vt:lpstr>Example (4)</vt:lpstr>
      <vt:lpstr>YE2016 Voucher</vt:lpstr>
      <vt:lpstr>Example (5)</vt:lpstr>
      <vt:lpstr>Example (6)</vt:lpstr>
      <vt:lpstr>Postings 2017</vt:lpstr>
      <vt:lpstr>Example (7)</vt:lpstr>
      <vt:lpstr>YE2017 Voucher</vt:lpstr>
      <vt:lpstr>Example (8)</vt:lpstr>
    </vt:vector>
  </TitlesOfParts>
  <Company>Sycor GmbH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Reinhard, Ludwig</dc:creator>
  <cp:lastModifiedBy>Reinhard, Ludwig</cp:lastModifiedBy>
  <dcterms:created xsi:type="dcterms:W3CDTF">2018-08-03T07:41:19Z</dcterms:created>
  <dcterms:modified xsi:type="dcterms:W3CDTF">2018-08-29T08:36:42Z</dcterms:modified>
</cp:coreProperties>
</file>