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inhard_L\OneDrive\Job\AX FicoBlog\2018\2018-325 FA Parallel accounting 2\"/>
    </mc:Choice>
  </mc:AlternateContent>
  <bookViews>
    <workbookView xWindow="0" yWindow="0" windowWidth="13236" windowHeight="7068" tabRatio="786"/>
  </bookViews>
  <sheets>
    <sheet name="EX2-Postings 2016" sheetId="32" r:id="rId1"/>
    <sheet name="EX2-BSIS-A" sheetId="33" r:id="rId2"/>
    <sheet name="EX2-BSIS-B" sheetId="48" r:id="rId3"/>
    <sheet name="YE2016 Voucher" sheetId="26" r:id="rId4"/>
    <sheet name="EX2-BSIS-C" sheetId="49" r:id="rId5"/>
    <sheet name="EX2-Postings 2017" sheetId="41" r:id="rId6"/>
    <sheet name="EX2-BSIS-D" sheetId="50" r:id="rId7"/>
    <sheet name="YE2017 Voucher" sheetId="46" r:id="rId8"/>
    <sheet name="EX2-BSIS-E" sheetId="51" r:id="rId9"/>
    <sheet name="EX2-Postings 2018" sheetId="52" r:id="rId10"/>
    <sheet name="EX2-BSIS-F" sheetId="53" r:id="rId1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8" i="46" l="1"/>
  <c r="L26" i="46"/>
  <c r="G6" i="53"/>
  <c r="G13" i="53" s="1"/>
  <c r="E6" i="53"/>
  <c r="D6" i="53"/>
  <c r="H22" i="53"/>
  <c r="F22" i="53"/>
  <c r="G22" i="53"/>
  <c r="E22" i="53"/>
  <c r="E25" i="53"/>
  <c r="D22" i="53"/>
  <c r="D11" i="53"/>
  <c r="D20" i="53"/>
  <c r="H20" i="53" s="1"/>
  <c r="H25" i="53" s="1"/>
  <c r="G25" i="53"/>
  <c r="D25" i="53"/>
  <c r="N12" i="53"/>
  <c r="M12" i="53"/>
  <c r="L12" i="53"/>
  <c r="K12" i="53"/>
  <c r="O12" i="53" s="1"/>
  <c r="H12" i="53"/>
  <c r="F12" i="53"/>
  <c r="D12" i="53"/>
  <c r="K11" i="53"/>
  <c r="M11" i="53" s="1"/>
  <c r="H11" i="53"/>
  <c r="O10" i="53"/>
  <c r="O9" i="53"/>
  <c r="N9" i="53"/>
  <c r="M9" i="53"/>
  <c r="O8" i="53"/>
  <c r="M8" i="53"/>
  <c r="L8" i="53"/>
  <c r="G8" i="53"/>
  <c r="E8" i="53"/>
  <c r="D8" i="53"/>
  <c r="F8" i="53" s="1"/>
  <c r="N7" i="53"/>
  <c r="N13" i="53" s="1"/>
  <c r="L7" i="53"/>
  <c r="L13" i="53" s="1"/>
  <c r="K7" i="53"/>
  <c r="M7" i="53" s="1"/>
  <c r="G7" i="53"/>
  <c r="E7" i="53"/>
  <c r="F7" i="53" s="1"/>
  <c r="D7" i="53"/>
  <c r="H7" i="53" s="1"/>
  <c r="K6" i="53"/>
  <c r="M6" i="53" s="1"/>
  <c r="D13" i="53"/>
  <c r="G7" i="52"/>
  <c r="G6" i="52"/>
  <c r="G5" i="52"/>
  <c r="G4" i="52"/>
  <c r="H8" i="52"/>
  <c r="G8" i="52"/>
  <c r="N7" i="51"/>
  <c r="L7" i="51"/>
  <c r="L13" i="51" s="1"/>
  <c r="K7" i="51"/>
  <c r="E25" i="51"/>
  <c r="G25" i="51"/>
  <c r="D25" i="51"/>
  <c r="N12" i="51"/>
  <c r="M12" i="51"/>
  <c r="L12" i="51"/>
  <c r="K12" i="51"/>
  <c r="O12" i="51" s="1"/>
  <c r="F12" i="51"/>
  <c r="D12" i="51"/>
  <c r="H12" i="51" s="1"/>
  <c r="K11" i="51"/>
  <c r="O11" i="51" s="1"/>
  <c r="F11" i="51"/>
  <c r="D11" i="51"/>
  <c r="H11" i="51" s="1"/>
  <c r="O10" i="51"/>
  <c r="N9" i="51"/>
  <c r="O9" i="51" s="1"/>
  <c r="M9" i="51"/>
  <c r="O8" i="51"/>
  <c r="L8" i="51"/>
  <c r="M8" i="51" s="1"/>
  <c r="G8" i="51"/>
  <c r="E8" i="51"/>
  <c r="D8" i="51"/>
  <c r="F8" i="51" s="1"/>
  <c r="N13" i="51"/>
  <c r="G7" i="51"/>
  <c r="E7" i="51"/>
  <c r="D7" i="51"/>
  <c r="H7" i="51" s="1"/>
  <c r="K6" i="51"/>
  <c r="O6" i="51" s="1"/>
  <c r="G6" i="51"/>
  <c r="G13" i="51" s="1"/>
  <c r="E6" i="51"/>
  <c r="E13" i="51" s="1"/>
  <c r="D6" i="51"/>
  <c r="D13" i="51" s="1"/>
  <c r="I24" i="26"/>
  <c r="I22" i="26"/>
  <c r="G6" i="50"/>
  <c r="E6" i="50"/>
  <c r="F22" i="50"/>
  <c r="G22" i="50"/>
  <c r="H22" i="50" s="1"/>
  <c r="E22" i="50"/>
  <c r="D22" i="50"/>
  <c r="D6" i="50"/>
  <c r="G9" i="41"/>
  <c r="H10" i="41"/>
  <c r="G10" i="41"/>
  <c r="E8" i="50"/>
  <c r="G4" i="41"/>
  <c r="G5" i="41" s="1"/>
  <c r="H5" i="41"/>
  <c r="D23" i="50"/>
  <c r="D25" i="50" s="1"/>
  <c r="D8" i="50"/>
  <c r="N12" i="50"/>
  <c r="L12" i="50"/>
  <c r="K12" i="50"/>
  <c r="M12" i="50" s="1"/>
  <c r="D12" i="50"/>
  <c r="H12" i="50" s="1"/>
  <c r="O11" i="50"/>
  <c r="K11" i="50"/>
  <c r="M11" i="50" s="1"/>
  <c r="D11" i="50"/>
  <c r="H11" i="50" s="1"/>
  <c r="O10" i="50"/>
  <c r="N9" i="50"/>
  <c r="O9" i="50" s="1"/>
  <c r="M9" i="50"/>
  <c r="O8" i="50"/>
  <c r="L8" i="50"/>
  <c r="M8" i="50" s="1"/>
  <c r="N7" i="50"/>
  <c r="L7" i="50"/>
  <c r="K7" i="50"/>
  <c r="O7" i="50" s="1"/>
  <c r="G7" i="50"/>
  <c r="E7" i="50"/>
  <c r="F7" i="50" s="1"/>
  <c r="D7" i="50"/>
  <c r="K6" i="50"/>
  <c r="F6" i="53" l="1"/>
  <c r="F20" i="53"/>
  <c r="F25" i="53" s="1"/>
  <c r="M13" i="53"/>
  <c r="O7" i="53"/>
  <c r="K13" i="53"/>
  <c r="H8" i="53"/>
  <c r="O6" i="53"/>
  <c r="F11" i="53"/>
  <c r="F13" i="53" s="1"/>
  <c r="O11" i="53"/>
  <c r="E13" i="53"/>
  <c r="H6" i="53"/>
  <c r="H13" i="53" s="1"/>
  <c r="M7" i="51"/>
  <c r="K13" i="51"/>
  <c r="F6" i="51"/>
  <c r="M6" i="51"/>
  <c r="M13" i="51" s="1"/>
  <c r="F7" i="51"/>
  <c r="H8" i="51"/>
  <c r="M11" i="51"/>
  <c r="H25" i="51"/>
  <c r="O7" i="51"/>
  <c r="O13" i="51" s="1"/>
  <c r="H6" i="51"/>
  <c r="H13" i="51" s="1"/>
  <c r="F25" i="51"/>
  <c r="F8" i="50"/>
  <c r="G23" i="50"/>
  <c r="G25" i="50" s="1"/>
  <c r="G8" i="50"/>
  <c r="H8" i="50" s="1"/>
  <c r="E23" i="50"/>
  <c r="E25" i="50" s="1"/>
  <c r="E13" i="50"/>
  <c r="H6" i="50"/>
  <c r="H7" i="50"/>
  <c r="L13" i="50"/>
  <c r="F11" i="50"/>
  <c r="K13" i="50"/>
  <c r="N13" i="50"/>
  <c r="F6" i="50"/>
  <c r="O12" i="50"/>
  <c r="O6" i="50"/>
  <c r="M7" i="50"/>
  <c r="D13" i="50"/>
  <c r="M6" i="50"/>
  <c r="F12" i="50"/>
  <c r="N7" i="49"/>
  <c r="L7" i="49"/>
  <c r="K7" i="49"/>
  <c r="O7" i="49" s="1"/>
  <c r="E24" i="49"/>
  <c r="G24" i="49"/>
  <c r="D24" i="49"/>
  <c r="N12" i="49"/>
  <c r="M12" i="49"/>
  <c r="L12" i="49"/>
  <c r="K12" i="49"/>
  <c r="O12" i="49" s="1"/>
  <c r="F12" i="49"/>
  <c r="D12" i="49"/>
  <c r="H12" i="49" s="1"/>
  <c r="K11" i="49"/>
  <c r="O11" i="49" s="1"/>
  <c r="F11" i="49"/>
  <c r="D11" i="49"/>
  <c r="H11" i="49" s="1"/>
  <c r="O10" i="49"/>
  <c r="N9" i="49"/>
  <c r="N13" i="49" s="1"/>
  <c r="M9" i="49"/>
  <c r="O8" i="49"/>
  <c r="L8" i="49"/>
  <c r="M8" i="49" s="1"/>
  <c r="G7" i="49"/>
  <c r="E7" i="49"/>
  <c r="F7" i="49" s="1"/>
  <c r="D7" i="49"/>
  <c r="H7" i="49" s="1"/>
  <c r="K6" i="49"/>
  <c r="O6" i="49" s="1"/>
  <c r="G6" i="49"/>
  <c r="G13" i="49" s="1"/>
  <c r="E6" i="49"/>
  <c r="E13" i="49" s="1"/>
  <c r="D6" i="49"/>
  <c r="D13" i="49" s="1"/>
  <c r="H23" i="48"/>
  <c r="H22" i="48"/>
  <c r="H21" i="48"/>
  <c r="H20" i="48"/>
  <c r="O13" i="48"/>
  <c r="O12" i="48"/>
  <c r="O11" i="48"/>
  <c r="O10" i="48"/>
  <c r="O9" i="48"/>
  <c r="O8" i="48"/>
  <c r="O7" i="48"/>
  <c r="O6" i="48"/>
  <c r="M13" i="48"/>
  <c r="M12" i="48"/>
  <c r="M11" i="48"/>
  <c r="M9" i="48"/>
  <c r="M8" i="48"/>
  <c r="M7" i="48"/>
  <c r="M6" i="48"/>
  <c r="G23" i="48"/>
  <c r="N12" i="48"/>
  <c r="L12" i="48"/>
  <c r="E23" i="48"/>
  <c r="K12" i="33"/>
  <c r="J12" i="33"/>
  <c r="F23" i="33"/>
  <c r="E23" i="33"/>
  <c r="F23" i="48"/>
  <c r="F24" i="48" s="1"/>
  <c r="F22" i="48"/>
  <c r="F20" i="48"/>
  <c r="K11" i="48"/>
  <c r="K6" i="48"/>
  <c r="I11" i="33"/>
  <c r="I6" i="33"/>
  <c r="H13" i="48"/>
  <c r="H12" i="48"/>
  <c r="H11" i="48"/>
  <c r="H7" i="48"/>
  <c r="H6" i="48"/>
  <c r="F13" i="48"/>
  <c r="F12" i="48"/>
  <c r="F11" i="48"/>
  <c r="F7" i="48"/>
  <c r="F6" i="48"/>
  <c r="D23" i="48"/>
  <c r="G22" i="48"/>
  <c r="E22" i="48"/>
  <c r="D22" i="48"/>
  <c r="D20" i="48"/>
  <c r="K12" i="48"/>
  <c r="D12" i="48"/>
  <c r="D11" i="48"/>
  <c r="N9" i="48"/>
  <c r="L8" i="48"/>
  <c r="L13" i="48" s="1"/>
  <c r="G7" i="48"/>
  <c r="E7" i="48"/>
  <c r="D7" i="48"/>
  <c r="G6" i="48"/>
  <c r="E6" i="48"/>
  <c r="D6" i="48"/>
  <c r="F22" i="33"/>
  <c r="F7" i="33"/>
  <c r="E7" i="33"/>
  <c r="E22" i="33"/>
  <c r="I12" i="33"/>
  <c r="D7" i="33"/>
  <c r="D22" i="33"/>
  <c r="K9" i="33"/>
  <c r="J8" i="33"/>
  <c r="F6" i="33"/>
  <c r="E6" i="33"/>
  <c r="D23" i="33"/>
  <c r="D20" i="33"/>
  <c r="D12" i="33"/>
  <c r="D11" i="33"/>
  <c r="D6" i="33"/>
  <c r="O13" i="53" l="1"/>
  <c r="F13" i="51"/>
  <c r="H13" i="50"/>
  <c r="H23" i="50"/>
  <c r="H25" i="50" s="1"/>
  <c r="G13" i="50"/>
  <c r="F23" i="50"/>
  <c r="F25" i="50" s="1"/>
  <c r="O13" i="50"/>
  <c r="M13" i="50"/>
  <c r="F13" i="50"/>
  <c r="M7" i="49"/>
  <c r="K13" i="49"/>
  <c r="F6" i="49"/>
  <c r="F13" i="49" s="1"/>
  <c r="M6" i="49"/>
  <c r="M13" i="49" s="1"/>
  <c r="M11" i="49"/>
  <c r="L13" i="49"/>
  <c r="F24" i="49"/>
  <c r="H6" i="49"/>
  <c r="H13" i="49" s="1"/>
  <c r="O9" i="49"/>
  <c r="O13" i="49" s="1"/>
  <c r="H24" i="49"/>
  <c r="H24" i="48"/>
  <c r="G24" i="48"/>
  <c r="K13" i="48"/>
  <c r="E24" i="48"/>
  <c r="D24" i="48"/>
  <c r="G13" i="48"/>
  <c r="E13" i="48"/>
  <c r="N13" i="48"/>
  <c r="D13" i="48"/>
  <c r="F24" i="33" l="1"/>
  <c r="J13" i="33"/>
  <c r="K13" i="33"/>
  <c r="G23" i="32"/>
  <c r="G22" i="32"/>
  <c r="G11" i="32"/>
  <c r="G12" i="32" s="1"/>
  <c r="F55" i="32"/>
  <c r="E55" i="32"/>
  <c r="D55" i="32"/>
  <c r="K44" i="32"/>
  <c r="J44" i="32"/>
  <c r="I44" i="32"/>
  <c r="F44" i="32"/>
  <c r="E44" i="32"/>
  <c r="D44" i="32"/>
  <c r="G18" i="32"/>
  <c r="G17" i="32"/>
  <c r="G16" i="32"/>
  <c r="H12" i="32"/>
  <c r="H22" i="32" s="1"/>
  <c r="H23" i="32" s="1"/>
  <c r="F13" i="33" l="1"/>
  <c r="E24" i="33"/>
  <c r="E13" i="33"/>
  <c r="D24" i="33"/>
  <c r="I13" i="33"/>
  <c r="D13" i="33"/>
</calcChain>
</file>

<file path=xl/sharedStrings.xml><?xml version="1.0" encoding="utf-8"?>
<sst xmlns="http://schemas.openxmlformats.org/spreadsheetml/2006/main" count="667" uniqueCount="110">
  <si>
    <t>FA Trains EL</t>
  </si>
  <si>
    <t>FA Trains EL - Accum Depreciation</t>
  </si>
  <si>
    <t>Bank Account - EUR</t>
  </si>
  <si>
    <t>Accounts Payable - Domestic</t>
  </si>
  <si>
    <t>Depreciation Expense</t>
  </si>
  <si>
    <t>Assets</t>
  </si>
  <si>
    <t>Equity &amp; Liabilities</t>
  </si>
  <si>
    <t>Capital Stock</t>
  </si>
  <si>
    <t>Retained Earnings</t>
  </si>
  <si>
    <t>CUR</t>
  </si>
  <si>
    <t>OP</t>
  </si>
  <si>
    <t>TAX</t>
  </si>
  <si>
    <t>Bad Debt Expense</t>
  </si>
  <si>
    <t>Other Contingent Liabilities for bad debt</t>
  </si>
  <si>
    <t>P&amp;L Statement</t>
  </si>
  <si>
    <t>Fixed Assets</t>
  </si>
  <si>
    <t>Current Assets</t>
  </si>
  <si>
    <t>Equity</t>
  </si>
  <si>
    <t>Liablities</t>
  </si>
  <si>
    <t>Sales</t>
  </si>
  <si>
    <t>Costs</t>
  </si>
  <si>
    <t xml:space="preserve">Other Revenues </t>
  </si>
  <si>
    <t>Total Assets</t>
  </si>
  <si>
    <t>Total Equity &amp; Liabilities</t>
  </si>
  <si>
    <t>Total Profit/Loss</t>
  </si>
  <si>
    <t>Date</t>
  </si>
  <si>
    <t>Transaction</t>
  </si>
  <si>
    <t>Investor puts money in</t>
  </si>
  <si>
    <t>DR</t>
  </si>
  <si>
    <t>CR</t>
  </si>
  <si>
    <t>Layer</t>
  </si>
  <si>
    <t>Amount</t>
  </si>
  <si>
    <t>Sale of services</t>
  </si>
  <si>
    <t>Accounts Receivable</t>
  </si>
  <si>
    <t>Comment</t>
  </si>
  <si>
    <t>Bad debt reserve</t>
  </si>
  <si>
    <t>Manual delta posting. Reserve local GAAP: $7500</t>
  </si>
  <si>
    <t>Manual delta posting. Reserve TAX GAAP: 5000</t>
  </si>
  <si>
    <t>Bridge OP Layer</t>
  </si>
  <si>
    <t>Bridge TAX Layer</t>
  </si>
  <si>
    <t>CUR + OP</t>
  </si>
  <si>
    <t>31 Dec 2016</t>
  </si>
  <si>
    <t>180150
Fixed assets</t>
  </si>
  <si>
    <t>200100
Accounts Payable</t>
  </si>
  <si>
    <t>607250
Depreciation expense</t>
  </si>
  <si>
    <t>180250
Accum. Depreciation</t>
  </si>
  <si>
    <t>110130
Bank</t>
  </si>
  <si>
    <t>300110
Capital stock</t>
  </si>
  <si>
    <t>130100
Accounts Receivable</t>
  </si>
  <si>
    <t>401300
Revenues</t>
  </si>
  <si>
    <t>618170
Bad Debt Expense</t>
  </si>
  <si>
    <t>218170
Liab. for bad debt</t>
  </si>
  <si>
    <t>Auto reversal delta postings</t>
  </si>
  <si>
    <t>Journal number</t>
  </si>
  <si>
    <t>Voucher</t>
  </si>
  <si>
    <t>Ledger account</t>
  </si>
  <si>
    <t>Account name</t>
  </si>
  <si>
    <t>Description</t>
  </si>
  <si>
    <t>Currency</t>
  </si>
  <si>
    <t>Posting type</t>
  </si>
  <si>
    <t>Posting layer</t>
  </si>
  <si>
    <t>180250--</t>
  </si>
  <si>
    <t>Trains Electric - Accum. Depreciation</t>
  </si>
  <si>
    <t>EUR</t>
  </si>
  <si>
    <t>Current</t>
  </si>
  <si>
    <t>218170--</t>
  </si>
  <si>
    <t>Other contingent liabilities for bad debt</t>
  </si>
  <si>
    <t>180150--</t>
  </si>
  <si>
    <t>Trains Electric</t>
  </si>
  <si>
    <t>300110--</t>
  </si>
  <si>
    <t>130100--</t>
  </si>
  <si>
    <t>Accounts Receivable - Domestic</t>
  </si>
  <si>
    <t>110130--</t>
  </si>
  <si>
    <t>300160--</t>
  </si>
  <si>
    <t>200100--</t>
  </si>
  <si>
    <t>Operations</t>
  </si>
  <si>
    <t>Tax</t>
  </si>
  <si>
    <t>Reversal CUR posting</t>
  </si>
  <si>
    <t>Purchase of FA No. 1</t>
  </si>
  <si>
    <t>Purchase of FA No. 2</t>
  </si>
  <si>
    <t>Depreciation FA No. 1</t>
  </si>
  <si>
    <t>Depreciation FA No. 2</t>
  </si>
  <si>
    <t>900001
OP Bridge</t>
  </si>
  <si>
    <t>90002
Tax Bridge</t>
  </si>
  <si>
    <t>OP Bridge</t>
  </si>
  <si>
    <t>TAX Bridge</t>
  </si>
  <si>
    <t>CUR + TAX</t>
  </si>
  <si>
    <t>Revaluation CUR layer only</t>
  </si>
  <si>
    <t>Revaluation costs</t>
  </si>
  <si>
    <t>Year closed</t>
  </si>
  <si>
    <t>Amount in transaction currency</t>
  </si>
  <si>
    <t>Created by</t>
  </si>
  <si>
    <t>Created date and time</t>
  </si>
  <si>
    <t>No</t>
  </si>
  <si>
    <t>180260--</t>
  </si>
  <si>
    <t>Accum. Revaluations</t>
  </si>
  <si>
    <t>ludwig</t>
  </si>
  <si>
    <t>CUR+OP</t>
  </si>
  <si>
    <t>CUR+TAX</t>
  </si>
  <si>
    <t>DE20-000054</t>
  </si>
  <si>
    <t>YE2016-DE20a</t>
  </si>
  <si>
    <t>DE20-000055</t>
  </si>
  <si>
    <t>DE20-000056</t>
  </si>
  <si>
    <t>FA Trains EL - Accum Revaluations</t>
  </si>
  <si>
    <t>Scrap Fixed Asset No 1</t>
  </si>
  <si>
    <t>DE20-000057</t>
  </si>
  <si>
    <t>YE2017-DE20</t>
  </si>
  <si>
    <t>DE20-000058</t>
  </si>
  <si>
    <t>DE20-000059</t>
  </si>
  <si>
    <t>Sale Fixed Asset No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</si>
</sst>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* #,##0.00\ &quot;€&quot;_-;\-* #,##0.00\ &quot;€&quot;_-;_-* &quot;-&quot;??\ &quot;€&quot;_-;_-@_-"/>
    <numFmt numFmtId="164" formatCode="_-[$$-409]* #,##0_ ;_-[$$-409]* \-#,##0\ ;_-[$$-409]* &quot;-&quot;??_ ;_-@_ "/>
    <numFmt numFmtId="165" formatCode="_-* #,##0\ [$€-407]_-;\-* #,##0\ [$€-407]_-;_-* &quot;-&quot;??\ [$€-407]_-;_-@_-"/>
    <numFmt numFmtId="166" formatCode="_-* #,##0\ &quot;€&quot;_-;\-* #,##0\ &quot;€&quot;_-;_-* &quot;-&quot;??\ &quot;€&quot;_-;_-@_-"/>
    <numFmt numFmtId="167" formatCode="[$-407]d/\ mmm/\ yy;@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rgb="FFFFFF00"/>
      <name val="Calibri"/>
      <family val="2"/>
      <scheme val="minor"/>
    </font>
    <font>
      <sz val="11"/>
      <color rgb="FF0070C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FFFF00"/>
        <bgColor indexed="64"/>
      </patternFill>
    </fill>
  </fills>
  <borders count="4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74">
    <xf numFmtId="0" fontId="0" fillId="0" borderId="0" xfId="0"/>
    <xf numFmtId="0" fontId="0" fillId="2" borderId="0" xfId="0" applyFill="1" applyBorder="1"/>
    <xf numFmtId="0" fontId="0" fillId="3" borderId="0" xfId="0" applyFill="1" applyBorder="1"/>
    <xf numFmtId="0" fontId="0" fillId="0" borderId="15" xfId="0" applyBorder="1"/>
    <xf numFmtId="0" fontId="0" fillId="0" borderId="0" xfId="0" applyFill="1" applyBorder="1"/>
    <xf numFmtId="0" fontId="0" fillId="0" borderId="7" xfId="0" applyFill="1" applyBorder="1"/>
    <xf numFmtId="0" fontId="0" fillId="0" borderId="16" xfId="0" applyBorder="1" applyAlignment="1">
      <alignment wrapText="1"/>
    </xf>
    <xf numFmtId="0" fontId="0" fillId="0" borderId="6" xfId="0" applyFill="1" applyBorder="1"/>
    <xf numFmtId="0" fontId="0" fillId="0" borderId="4" xfId="0" applyFill="1" applyBorder="1"/>
    <xf numFmtId="0" fontId="3" fillId="0" borderId="9" xfId="0" applyFont="1" applyFill="1" applyBorder="1"/>
    <xf numFmtId="0" fontId="0" fillId="0" borderId="10" xfId="0" applyFill="1" applyBorder="1"/>
    <xf numFmtId="0" fontId="5" fillId="0" borderId="4" xfId="0" applyFont="1" applyFill="1" applyBorder="1"/>
    <xf numFmtId="0" fontId="6" fillId="4" borderId="0" xfId="0" applyFont="1" applyFill="1"/>
    <xf numFmtId="0" fontId="0" fillId="2" borderId="12" xfId="0" applyFill="1" applyBorder="1"/>
    <xf numFmtId="0" fontId="0" fillId="2" borderId="17" xfId="0" applyFill="1" applyBorder="1"/>
    <xf numFmtId="0" fontId="0" fillId="2" borderId="8" xfId="0" applyFill="1" applyBorder="1"/>
    <xf numFmtId="164" fontId="0" fillId="2" borderId="5" xfId="0" applyNumberFormat="1" applyFill="1" applyBorder="1"/>
    <xf numFmtId="0" fontId="0" fillId="2" borderId="5" xfId="0" applyFill="1" applyBorder="1"/>
    <xf numFmtId="0" fontId="0" fillId="3" borderId="7" xfId="0" applyFill="1" applyBorder="1"/>
    <xf numFmtId="164" fontId="0" fillId="3" borderId="0" xfId="0" applyNumberFormat="1" applyFill="1" applyBorder="1"/>
    <xf numFmtId="0" fontId="0" fillId="2" borderId="7" xfId="0" applyFill="1" applyBorder="1"/>
    <xf numFmtId="0" fontId="0" fillId="5" borderId="12" xfId="0" applyFill="1" applyBorder="1"/>
    <xf numFmtId="0" fontId="0" fillId="5" borderId="7" xfId="0" applyFill="1" applyBorder="1"/>
    <xf numFmtId="0" fontId="0" fillId="5" borderId="0" xfId="0" applyFill="1" applyBorder="1"/>
    <xf numFmtId="164" fontId="0" fillId="5" borderId="0" xfId="0" applyNumberFormat="1" applyFill="1" applyBorder="1"/>
    <xf numFmtId="0" fontId="0" fillId="0" borderId="20" xfId="0" applyBorder="1"/>
    <xf numFmtId="166" fontId="0" fillId="0" borderId="12" xfId="1" applyNumberFormat="1" applyFont="1" applyBorder="1"/>
    <xf numFmtId="165" fontId="0" fillId="3" borderId="0" xfId="0" applyNumberFormat="1" applyFill="1" applyBorder="1"/>
    <xf numFmtId="165" fontId="0" fillId="5" borderId="0" xfId="0" applyNumberFormat="1" applyFill="1" applyBorder="1"/>
    <xf numFmtId="165" fontId="0" fillId="2" borderId="5" xfId="0" applyNumberFormat="1" applyFill="1" applyBorder="1"/>
    <xf numFmtId="165" fontId="0" fillId="3" borderId="7" xfId="0" applyNumberFormat="1" applyFill="1" applyBorder="1"/>
    <xf numFmtId="165" fontId="0" fillId="5" borderId="7" xfId="0" applyNumberFormat="1" applyFill="1" applyBorder="1"/>
    <xf numFmtId="165" fontId="0" fillId="2" borderId="8" xfId="0" applyNumberFormat="1" applyFill="1" applyBorder="1"/>
    <xf numFmtId="165" fontId="0" fillId="3" borderId="10" xfId="0" applyNumberFormat="1" applyFill="1" applyBorder="1"/>
    <xf numFmtId="165" fontId="0" fillId="5" borderId="10" xfId="0" applyNumberFormat="1" applyFill="1" applyBorder="1"/>
    <xf numFmtId="165" fontId="0" fillId="2" borderId="11" xfId="0" applyNumberFormat="1" applyFill="1" applyBorder="1"/>
    <xf numFmtId="165" fontId="0" fillId="3" borderId="0" xfId="1" applyNumberFormat="1" applyFont="1" applyFill="1" applyBorder="1"/>
    <xf numFmtId="0" fontId="4" fillId="4" borderId="13" xfId="0" applyFont="1" applyFill="1" applyBorder="1"/>
    <xf numFmtId="0" fontId="4" fillId="4" borderId="14" xfId="0" applyFont="1" applyFill="1" applyBorder="1"/>
    <xf numFmtId="0" fontId="4" fillId="4" borderId="15" xfId="0" applyFont="1" applyFill="1" applyBorder="1"/>
    <xf numFmtId="0" fontId="0" fillId="0" borderId="12" xfId="0" applyBorder="1" applyAlignment="1">
      <alignment wrapText="1"/>
    </xf>
    <xf numFmtId="0" fontId="0" fillId="6" borderId="0" xfId="0" applyFill="1"/>
    <xf numFmtId="0" fontId="0" fillId="6" borderId="7" xfId="0" applyFill="1" applyBorder="1"/>
    <xf numFmtId="0" fontId="0" fillId="6" borderId="8" xfId="0" applyFill="1" applyBorder="1"/>
    <xf numFmtId="164" fontId="0" fillId="6" borderId="0" xfId="0" applyNumberFormat="1" applyFill="1" applyBorder="1"/>
    <xf numFmtId="164" fontId="0" fillId="6" borderId="5" xfId="0" applyNumberFormat="1" applyFill="1" applyBorder="1"/>
    <xf numFmtId="164" fontId="0" fillId="6" borderId="0" xfId="1" applyNumberFormat="1" applyFont="1" applyFill="1" applyBorder="1"/>
    <xf numFmtId="164" fontId="0" fillId="6" borderId="7" xfId="0" applyNumberFormat="1" applyFill="1" applyBorder="1"/>
    <xf numFmtId="164" fontId="0" fillId="6" borderId="8" xfId="0" applyNumberFormat="1" applyFill="1" applyBorder="1"/>
    <xf numFmtId="164" fontId="0" fillId="6" borderId="10" xfId="0" applyNumberFormat="1" applyFill="1" applyBorder="1"/>
    <xf numFmtId="164" fontId="0" fillId="6" borderId="11" xfId="0" applyNumberFormat="1" applyFill="1" applyBorder="1"/>
    <xf numFmtId="0" fontId="0" fillId="0" borderId="14" xfId="0" applyBorder="1" applyAlignment="1">
      <alignment wrapText="1"/>
    </xf>
    <xf numFmtId="0" fontId="0" fillId="3" borderId="14" xfId="0" applyFill="1" applyBorder="1"/>
    <xf numFmtId="166" fontId="0" fillId="0" borderId="14" xfId="1" applyNumberFormat="1" applyFont="1" applyBorder="1"/>
    <xf numFmtId="0" fontId="0" fillId="0" borderId="19" xfId="0" applyBorder="1" applyAlignment="1">
      <alignment wrapText="1"/>
    </xf>
    <xf numFmtId="0" fontId="0" fillId="3" borderId="19" xfId="0" applyFill="1" applyBorder="1"/>
    <xf numFmtId="166" fontId="0" fillId="0" borderId="19" xfId="1" applyNumberFormat="1" applyFont="1" applyBorder="1"/>
    <xf numFmtId="0" fontId="0" fillId="0" borderId="20" xfId="0" applyBorder="1" applyAlignment="1">
      <alignment wrapText="1"/>
    </xf>
    <xf numFmtId="0" fontId="0" fillId="6" borderId="6" xfId="0" applyFill="1" applyBorder="1"/>
    <xf numFmtId="166" fontId="0" fillId="6" borderId="0" xfId="0" applyNumberFormat="1" applyFill="1"/>
    <xf numFmtId="0" fontId="0" fillId="0" borderId="21" xfId="0" applyBorder="1" applyAlignment="1">
      <alignment wrapText="1"/>
    </xf>
    <xf numFmtId="166" fontId="0" fillId="0" borderId="21" xfId="1" applyNumberFormat="1" applyFont="1" applyBorder="1"/>
    <xf numFmtId="0" fontId="0" fillId="0" borderId="22" xfId="0" applyBorder="1" applyAlignment="1">
      <alignment wrapText="1"/>
    </xf>
    <xf numFmtId="0" fontId="0" fillId="0" borderId="23" xfId="0" applyBorder="1" applyAlignment="1">
      <alignment wrapText="1"/>
    </xf>
    <xf numFmtId="0" fontId="0" fillId="3" borderId="23" xfId="0" applyFill="1" applyBorder="1"/>
    <xf numFmtId="166" fontId="0" fillId="0" borderId="23" xfId="1" applyNumberFormat="1" applyFont="1" applyBorder="1"/>
    <xf numFmtId="0" fontId="0" fillId="0" borderId="25" xfId="0" applyBorder="1" applyAlignment="1">
      <alignment wrapText="1"/>
    </xf>
    <xf numFmtId="0" fontId="0" fillId="3" borderId="25" xfId="0" applyFill="1" applyBorder="1"/>
    <xf numFmtId="166" fontId="0" fillId="0" borderId="25" xfId="1" applyNumberFormat="1" applyFont="1" applyBorder="1"/>
    <xf numFmtId="0" fontId="0" fillId="0" borderId="26" xfId="0" applyBorder="1"/>
    <xf numFmtId="0" fontId="0" fillId="0" borderId="24" xfId="0" applyBorder="1" applyAlignment="1">
      <alignment wrapText="1"/>
    </xf>
    <xf numFmtId="0" fontId="7" fillId="2" borderId="17" xfId="0" applyFont="1" applyFill="1" applyBorder="1"/>
    <xf numFmtId="0" fontId="0" fillId="2" borderId="21" xfId="0" applyFill="1" applyBorder="1"/>
    <xf numFmtId="165" fontId="0" fillId="2" borderId="0" xfId="0" applyNumberFormat="1" applyFill="1" applyBorder="1"/>
    <xf numFmtId="164" fontId="0" fillId="2" borderId="0" xfId="0" applyNumberFormat="1" applyFill="1" applyBorder="1"/>
    <xf numFmtId="0" fontId="0" fillId="6" borderId="4" xfId="0" applyFill="1" applyBorder="1"/>
    <xf numFmtId="0" fontId="0" fillId="6" borderId="0" xfId="0" applyFill="1" applyBorder="1"/>
    <xf numFmtId="0" fontId="7" fillId="8" borderId="17" xfId="0" applyFont="1" applyFill="1" applyBorder="1" applyAlignment="1">
      <alignment wrapText="1"/>
    </xf>
    <xf numFmtId="166" fontId="7" fillId="8" borderId="17" xfId="0" applyNumberFormat="1" applyFont="1" applyFill="1" applyBorder="1"/>
    <xf numFmtId="0" fontId="7" fillId="8" borderId="18" xfId="0" applyFont="1" applyFill="1" applyBorder="1"/>
    <xf numFmtId="0" fontId="0" fillId="8" borderId="17" xfId="0" applyFill="1" applyBorder="1" applyAlignment="1">
      <alignment wrapText="1"/>
    </xf>
    <xf numFmtId="166" fontId="0" fillId="8" borderId="17" xfId="0" applyNumberFormat="1" applyFill="1" applyBorder="1"/>
    <xf numFmtId="0" fontId="0" fillId="0" borderId="18" xfId="0" applyBorder="1" applyAlignment="1">
      <alignment wrapText="1"/>
    </xf>
    <xf numFmtId="0" fontId="0" fillId="3" borderId="12" xfId="0" applyFill="1" applyBorder="1"/>
    <xf numFmtId="0" fontId="7" fillId="7" borderId="19" xfId="0" applyFont="1" applyFill="1" applyBorder="1" applyAlignment="1">
      <alignment wrapText="1"/>
    </xf>
    <xf numFmtId="0" fontId="7" fillId="5" borderId="19" xfId="0" applyFont="1" applyFill="1" applyBorder="1"/>
    <xf numFmtId="166" fontId="7" fillId="7" borderId="19" xfId="1" applyNumberFormat="1" applyFont="1" applyFill="1" applyBorder="1"/>
    <xf numFmtId="0" fontId="7" fillId="7" borderId="20" xfId="0" applyFont="1" applyFill="1" applyBorder="1"/>
    <xf numFmtId="0" fontId="0" fillId="7" borderId="23" xfId="0" applyFill="1" applyBorder="1" applyAlignment="1">
      <alignment wrapText="1"/>
    </xf>
    <xf numFmtId="0" fontId="0" fillId="5" borderId="23" xfId="0" applyFill="1" applyBorder="1"/>
    <xf numFmtId="166" fontId="0" fillId="7" borderId="23" xfId="1" applyNumberFormat="1" applyFont="1" applyFill="1" applyBorder="1"/>
    <xf numFmtId="0" fontId="7" fillId="7" borderId="24" xfId="0" applyFont="1" applyFill="1" applyBorder="1"/>
    <xf numFmtId="0" fontId="0" fillId="0" borderId="17" xfId="0" applyBorder="1" applyAlignment="1">
      <alignment wrapText="1"/>
    </xf>
    <xf numFmtId="166" fontId="0" fillId="0" borderId="17" xfId="1" applyNumberFormat="1" applyFont="1" applyBorder="1"/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7" fillId="7" borderId="32" xfId="0" applyFont="1" applyFill="1" applyBorder="1"/>
    <xf numFmtId="0" fontId="7" fillId="8" borderId="31" xfId="0" applyFont="1" applyFill="1" applyBorder="1"/>
    <xf numFmtId="0" fontId="0" fillId="0" borderId="32" xfId="0" applyBorder="1"/>
    <xf numFmtId="0" fontId="7" fillId="7" borderId="28" xfId="0" applyFont="1" applyFill="1" applyBorder="1"/>
    <xf numFmtId="0" fontId="0" fillId="0" borderId="39" xfId="0" applyBorder="1"/>
    <xf numFmtId="15" fontId="0" fillId="0" borderId="27" xfId="0" applyNumberFormat="1" applyBorder="1"/>
    <xf numFmtId="0" fontId="0" fillId="0" borderId="40" xfId="0" applyBorder="1"/>
    <xf numFmtId="165" fontId="0" fillId="2" borderId="7" xfId="0" applyNumberFormat="1" applyFill="1" applyBorder="1"/>
    <xf numFmtId="0" fontId="3" fillId="0" borderId="6" xfId="0" applyFont="1" applyFill="1" applyBorder="1"/>
    <xf numFmtId="0" fontId="3" fillId="0" borderId="7" xfId="0" applyFont="1" applyFill="1" applyBorder="1"/>
    <xf numFmtId="0" fontId="0" fillId="6" borderId="5" xfId="0" applyFill="1" applyBorder="1"/>
    <xf numFmtId="0" fontId="5" fillId="6" borderId="1" xfId="0" applyFont="1" applyFill="1" applyBorder="1"/>
    <xf numFmtId="0" fontId="0" fillId="6" borderId="2" xfId="0" applyFill="1" applyBorder="1"/>
    <xf numFmtId="0" fontId="0" fillId="6" borderId="3" xfId="0" applyFill="1" applyBorder="1"/>
    <xf numFmtId="0" fontId="5" fillId="6" borderId="4" xfId="0" applyFont="1" applyFill="1" applyBorder="1"/>
    <xf numFmtId="0" fontId="3" fillId="6" borderId="9" xfId="0" applyFont="1" applyFill="1" applyBorder="1"/>
    <xf numFmtId="0" fontId="0" fillId="6" borderId="10" xfId="0" applyFill="1" applyBorder="1"/>
    <xf numFmtId="0" fontId="0" fillId="6" borderId="12" xfId="0" applyFill="1" applyBorder="1"/>
    <xf numFmtId="22" fontId="0" fillId="0" borderId="0" xfId="0" applyNumberFormat="1" applyAlignment="1">
      <alignment horizontal="left"/>
    </xf>
    <xf numFmtId="49" fontId="0" fillId="3" borderId="0" xfId="0" applyNumberFormat="1" applyFill="1" applyAlignment="1">
      <alignment horizontal="left"/>
    </xf>
    <xf numFmtId="4" fontId="0" fillId="3" borderId="0" xfId="0" applyNumberFormat="1" applyFill="1" applyAlignment="1">
      <alignment horizontal="left"/>
    </xf>
    <xf numFmtId="49" fontId="0" fillId="5" borderId="0" xfId="0" applyNumberFormat="1" applyFill="1" applyAlignment="1">
      <alignment horizontal="left"/>
    </xf>
    <xf numFmtId="4" fontId="0" fillId="5" borderId="0" xfId="0" applyNumberFormat="1" applyFill="1" applyAlignment="1">
      <alignment horizontal="left"/>
    </xf>
    <xf numFmtId="0" fontId="5" fillId="0" borderId="0" xfId="0" applyFont="1" applyFill="1" applyBorder="1"/>
    <xf numFmtId="0" fontId="0" fillId="9" borderId="7" xfId="0" applyFill="1" applyBorder="1"/>
    <xf numFmtId="0" fontId="0" fillId="9" borderId="0" xfId="0" applyFill="1" applyBorder="1"/>
    <xf numFmtId="165" fontId="0" fillId="9" borderId="0" xfId="0" applyNumberFormat="1" applyFill="1" applyBorder="1"/>
    <xf numFmtId="165" fontId="0" fillId="9" borderId="7" xfId="0" applyNumberFormat="1" applyFill="1" applyBorder="1"/>
    <xf numFmtId="164" fontId="0" fillId="9" borderId="0" xfId="0" applyNumberFormat="1" applyFill="1" applyBorder="1"/>
    <xf numFmtId="0" fontId="0" fillId="8" borderId="8" xfId="0" applyFill="1" applyBorder="1"/>
    <xf numFmtId="0" fontId="0" fillId="8" borderId="5" xfId="0" applyFill="1" applyBorder="1"/>
    <xf numFmtId="165" fontId="0" fillId="8" borderId="5" xfId="0" applyNumberFormat="1" applyFill="1" applyBorder="1"/>
    <xf numFmtId="165" fontId="0" fillId="8" borderId="8" xfId="0" applyNumberFormat="1" applyFill="1" applyBorder="1"/>
    <xf numFmtId="164" fontId="0" fillId="8" borderId="5" xfId="0" applyNumberFormat="1" applyFill="1" applyBorder="1"/>
    <xf numFmtId="4" fontId="0" fillId="10" borderId="0" xfId="0" applyNumberFormat="1" applyFill="1" applyAlignment="1">
      <alignment horizontal="left"/>
    </xf>
    <xf numFmtId="0" fontId="0" fillId="0" borderId="0" xfId="0"/>
    <xf numFmtId="49" fontId="0" fillId="0" borderId="0" xfId="0" applyNumberFormat="1" applyAlignment="1">
      <alignment horizontal="left"/>
    </xf>
    <xf numFmtId="14" fontId="0" fillId="0" borderId="0" xfId="0" applyNumberFormat="1" applyAlignment="1">
      <alignment horizontal="left"/>
    </xf>
    <xf numFmtId="4" fontId="0" fillId="0" borderId="0" xfId="0" applyNumberFormat="1" applyAlignment="1">
      <alignment horizontal="left"/>
    </xf>
    <xf numFmtId="49" fontId="0" fillId="10" borderId="0" xfId="0" applyNumberFormat="1" applyFill="1" applyAlignment="1">
      <alignment horizontal="left"/>
    </xf>
    <xf numFmtId="15" fontId="6" fillId="4" borderId="0" xfId="0" applyNumberFormat="1" applyFont="1" applyFill="1"/>
    <xf numFmtId="0" fontId="2" fillId="6" borderId="9" xfId="0" applyFont="1" applyFill="1" applyBorder="1" applyAlignment="1">
      <alignment horizontal="center"/>
    </xf>
    <xf numFmtId="0" fontId="2" fillId="6" borderId="10" xfId="0" applyFont="1" applyFill="1" applyBorder="1" applyAlignment="1">
      <alignment horizontal="center"/>
    </xf>
    <xf numFmtId="0" fontId="2" fillId="6" borderId="1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15" fontId="0" fillId="0" borderId="33" xfId="0" applyNumberFormat="1" applyBorder="1" applyAlignment="1">
      <alignment horizontal="right" vertical="center"/>
    </xf>
    <xf numFmtId="15" fontId="0" fillId="0" borderId="34" xfId="0" applyNumberFormat="1" applyBorder="1" applyAlignment="1">
      <alignment horizontal="right" vertical="center"/>
    </xf>
    <xf numFmtId="15" fontId="0" fillId="0" borderId="35" xfId="0" applyNumberFormat="1" applyBorder="1" applyAlignment="1">
      <alignment horizontal="right" vertical="center"/>
    </xf>
    <xf numFmtId="15" fontId="0" fillId="0" borderId="36" xfId="0" applyNumberFormat="1" applyBorder="1" applyAlignment="1">
      <alignment horizontal="right" vertical="center"/>
    </xf>
    <xf numFmtId="15" fontId="0" fillId="0" borderId="37" xfId="0" applyNumberFormat="1" applyBorder="1" applyAlignment="1">
      <alignment horizontal="right" vertical="center"/>
    </xf>
    <xf numFmtId="15" fontId="0" fillId="0" borderId="38" xfId="0" applyNumberFormat="1" applyBorder="1" applyAlignment="1">
      <alignment horizontal="right" vertical="center"/>
    </xf>
    <xf numFmtId="15" fontId="0" fillId="0" borderId="33" xfId="0" applyNumberFormat="1" applyBorder="1" applyAlignment="1">
      <alignment horizontal="center" vertical="center"/>
    </xf>
    <xf numFmtId="15" fontId="0" fillId="0" borderId="34" xfId="0" applyNumberFormat="1" applyBorder="1" applyAlignment="1">
      <alignment horizontal="center" vertical="center"/>
    </xf>
    <xf numFmtId="15" fontId="0" fillId="0" borderId="35" xfId="0" applyNumberFormat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4" fillId="4" borderId="41" xfId="0" applyFont="1" applyFill="1" applyBorder="1"/>
    <xf numFmtId="0" fontId="4" fillId="4" borderId="25" xfId="0" applyFont="1" applyFill="1" applyBorder="1"/>
    <xf numFmtId="15" fontId="0" fillId="0" borderId="12" xfId="0" applyNumberForma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7" fillId="7" borderId="12" xfId="0" applyFont="1" applyFill="1" applyBorder="1"/>
    <xf numFmtId="0" fontId="7" fillId="8" borderId="12" xfId="0" applyFont="1" applyFill="1" applyBorder="1"/>
    <xf numFmtId="167" fontId="0" fillId="6" borderId="12" xfId="0" applyNumberFormat="1" applyFill="1" applyBorder="1" applyAlignment="1">
      <alignment horizontal="center" vertical="center"/>
    </xf>
    <xf numFmtId="0" fontId="0" fillId="6" borderId="12" xfId="0" applyFill="1" applyBorder="1" applyAlignment="1">
      <alignment horizontal="center" vertical="center"/>
    </xf>
    <xf numFmtId="165" fontId="7" fillId="7" borderId="12" xfId="0" applyNumberFormat="1" applyFont="1" applyFill="1" applyBorder="1"/>
    <xf numFmtId="165" fontId="7" fillId="8" borderId="12" xfId="0" applyNumberFormat="1" applyFont="1" applyFill="1" applyBorder="1"/>
    <xf numFmtId="49" fontId="0" fillId="8" borderId="0" xfId="0" applyNumberFormat="1" applyFill="1" applyAlignment="1">
      <alignment horizontal="left"/>
    </xf>
    <xf numFmtId="4" fontId="0" fillId="8" borderId="0" xfId="0" applyNumberFormat="1" applyFill="1" applyAlignment="1">
      <alignment horizontal="left"/>
    </xf>
    <xf numFmtId="166" fontId="0" fillId="6" borderId="12" xfId="1" applyNumberFormat="1" applyFont="1" applyFill="1" applyBorder="1"/>
    <xf numFmtId="0" fontId="0" fillId="7" borderId="0" xfId="0" applyFill="1"/>
    <xf numFmtId="4" fontId="0" fillId="7" borderId="0" xfId="0" applyNumberFormat="1" applyFill="1"/>
    <xf numFmtId="0" fontId="0" fillId="8" borderId="0" xfId="0" applyFill="1"/>
    <xf numFmtId="4" fontId="0" fillId="8" borderId="0" xfId="0" applyNumberFormat="1" applyFill="1"/>
  </cellXfs>
  <cellStyles count="2">
    <cellStyle name="Standard" xfId="0" builtinId="0"/>
    <cellStyle name="Währung" xfId="1" builtinId="4"/>
  </cellStyles>
  <dxfs count="9">
    <dxf>
      <numFmt numFmtId="30" formatCode="@"/>
      <alignment horizontal="left" vertical="bottom" textRotation="0" wrapText="0" indent="0" justifyLastLine="0" shrinkToFit="0" readingOrder="0"/>
    </dxf>
    <dxf>
      <numFmt numFmtId="4" formatCode="#,##0.00"/>
      <alignment horizontal="left" vertical="bottom" textRotation="0" wrapText="0" indent="0" justifyLastLine="0" shrinkToFit="0" readingOrder="0"/>
    </dxf>
    <dxf>
      <numFmt numFmtId="30" formatCode="@"/>
      <alignment horizontal="left" vertical="bottom" textRotation="0" wrapText="0" indent="0" justifyLastLine="0" shrinkToFit="0" readingOrder="0"/>
    </dxf>
    <dxf>
      <numFmt numFmtId="30" formatCode="@"/>
      <alignment horizontal="left" vertical="bottom" textRotation="0" wrapText="0" indent="0" justifyLastLine="0" shrinkToFit="0" readingOrder="0"/>
    </dxf>
    <dxf>
      <numFmt numFmtId="30" formatCode="@"/>
      <alignment horizontal="left" vertical="bottom" textRotation="0" wrapText="0" indent="0" justifyLastLine="0" shrinkToFit="0" readingOrder="0"/>
    </dxf>
    <dxf>
      <numFmt numFmtId="19" formatCode="dd/mm/yyyy"/>
      <alignment horizontal="left" vertical="bottom" textRotation="0" wrapText="0" indent="0" justifyLastLine="0" shrinkToFit="0" readingOrder="0"/>
    </dxf>
    <dxf>
      <numFmt numFmtId="30" formatCode="@"/>
      <alignment horizontal="left" vertical="bottom" textRotation="0" wrapText="0" indent="0" justifyLastLine="0" shrinkToFit="0" readingOrder="0"/>
    </dxf>
    <dxf>
      <numFmt numFmtId="30" formatCode="@"/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</dxfs>
  <tableStyles count="0" defaultTableStyle="TableStyleMedium2" defaultPivotStyle="PivotStyleLight16"/>
  <colors>
    <mruColors>
      <color rgb="FFFFCCFF"/>
      <color rgb="FFFFFFCC"/>
      <color rgb="FFFF66FF"/>
      <color rgb="FF00FFFF"/>
      <color rgb="FF00FF00"/>
      <color rgb="FFFF99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3" name="Tabelle3" displayName="Tabelle3" ref="B5:K19" totalsRowShown="0" dataDxfId="8">
  <autoFilter ref="B5:K19"/>
  <tableColumns count="10">
    <tableColumn id="1" name="Journal number" dataDxfId="7"/>
    <tableColumn id="2" name="Voucher" dataDxfId="6"/>
    <tableColumn id="3" name="Date" dataDxfId="5"/>
    <tableColumn id="4" name="Ledger account" dataDxfId="4"/>
    <tableColumn id="5" name="Account name" dataDxfId="3"/>
    <tableColumn id="6" name="Description"/>
    <tableColumn id="7" name="Currency" dataDxfId="2"/>
    <tableColumn id="8" name="Amount in transaction currency" dataDxfId="1"/>
    <tableColumn id="9" name="Posting type"/>
    <tableColumn id="10" name="Posting layer" dataDxfId="0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id="1" name="AxTable1" displayName="AxTable1" ref="D4:P23" totalsRowShown="0">
  <autoFilter ref="D4:P23"/>
  <tableColumns count="13">
    <tableColumn id="1" name="Journal number"/>
    <tableColumn id="2" name="Voucher"/>
    <tableColumn id="3" name="Date"/>
    <tableColumn id="4" name="Year closed"/>
    <tableColumn id="5" name="Ledger account"/>
    <tableColumn id="6" name="Account name"/>
    <tableColumn id="7" name="Description"/>
    <tableColumn id="8" name="Currency"/>
    <tableColumn id="9" name="Amount in transaction currency"/>
    <tableColumn id="10" name="Posting type"/>
    <tableColumn id="11" name="Posting layer"/>
    <tableColumn id="12" name="Created by"/>
    <tableColumn id="13" name="Created date and tim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8"/>
  <sheetViews>
    <sheetView tabSelected="1" zoomScale="73" zoomScaleNormal="73" workbookViewId="0"/>
  </sheetViews>
  <sheetFormatPr baseColWidth="10" defaultRowHeight="14.4" x14ac:dyDescent="0.3"/>
  <cols>
    <col min="1" max="1" width="7.33203125" style="41" customWidth="1"/>
    <col min="2" max="2" width="11.5546875" style="41"/>
    <col min="3" max="3" width="28.88671875" style="41" bestFit="1" customWidth="1"/>
    <col min="4" max="4" width="23.5546875" style="41" customWidth="1"/>
    <col min="5" max="5" width="25.5546875" style="41" customWidth="1"/>
    <col min="6" max="6" width="11.5546875" style="41"/>
    <col min="7" max="7" width="14.88671875" style="41" bestFit="1" customWidth="1"/>
    <col min="8" max="8" width="45.6640625" style="41" bestFit="1" customWidth="1"/>
    <col min="9" max="9" width="14.5546875" style="41" bestFit="1" customWidth="1"/>
    <col min="10" max="13" width="11.5546875" style="41"/>
    <col min="14" max="14" width="22.33203125" style="41" bestFit="1" customWidth="1"/>
    <col min="15" max="17" width="11.5546875" style="41"/>
    <col min="18" max="18" width="13.88671875" style="41" bestFit="1" customWidth="1"/>
    <col min="19" max="19" width="46.5546875" style="41" bestFit="1" customWidth="1"/>
    <col min="20" max="16384" width="11.5546875" style="41"/>
  </cols>
  <sheetData>
    <row r="1" spans="1:17" ht="15" thickBot="1" x14ac:dyDescent="0.35"/>
    <row r="2" spans="1:17" customFormat="1" ht="15" thickBot="1" x14ac:dyDescent="0.35">
      <c r="A2" s="41"/>
      <c r="B2" s="37" t="s">
        <v>25</v>
      </c>
      <c r="C2" s="38" t="s">
        <v>26</v>
      </c>
      <c r="D2" s="38" t="s">
        <v>28</v>
      </c>
      <c r="E2" s="38" t="s">
        <v>29</v>
      </c>
      <c r="F2" s="38" t="s">
        <v>30</v>
      </c>
      <c r="G2" s="38" t="s">
        <v>31</v>
      </c>
      <c r="H2" s="39" t="s">
        <v>34</v>
      </c>
      <c r="I2" s="41"/>
      <c r="J2" s="41"/>
      <c r="K2" s="41"/>
      <c r="L2" s="41"/>
      <c r="M2" s="41"/>
      <c r="N2" s="41"/>
      <c r="O2" s="41"/>
      <c r="P2" s="41"/>
      <c r="Q2" s="41"/>
    </row>
    <row r="3" spans="1:17" customFormat="1" ht="29.4" thickBot="1" x14ac:dyDescent="0.35">
      <c r="A3" s="41"/>
      <c r="B3" s="103">
        <v>42374</v>
      </c>
      <c r="C3" s="102" t="s">
        <v>27</v>
      </c>
      <c r="D3" s="51" t="s">
        <v>46</v>
      </c>
      <c r="E3" s="51" t="s">
        <v>47</v>
      </c>
      <c r="F3" s="52" t="s">
        <v>9</v>
      </c>
      <c r="G3" s="53">
        <v>5000000</v>
      </c>
      <c r="H3" s="3"/>
      <c r="I3" s="41"/>
      <c r="J3" s="41"/>
      <c r="K3" s="41"/>
      <c r="L3" s="41"/>
      <c r="M3" s="41"/>
      <c r="N3" s="41"/>
      <c r="O3" s="41"/>
      <c r="P3" s="41"/>
      <c r="Q3" s="41"/>
    </row>
    <row r="4" spans="1:17" customFormat="1" ht="29.4" thickBot="1" x14ac:dyDescent="0.35">
      <c r="A4" s="41"/>
      <c r="B4" s="103">
        <v>42380</v>
      </c>
      <c r="C4" s="104" t="s">
        <v>32</v>
      </c>
      <c r="D4" s="66" t="s">
        <v>48</v>
      </c>
      <c r="E4" s="66" t="s">
        <v>49</v>
      </c>
      <c r="F4" s="67" t="s">
        <v>9</v>
      </c>
      <c r="G4" s="68">
        <v>800000</v>
      </c>
      <c r="H4" s="69"/>
      <c r="I4" s="41"/>
      <c r="J4" s="41"/>
      <c r="K4" s="41"/>
      <c r="L4" s="41"/>
      <c r="M4" s="41"/>
      <c r="N4" s="41"/>
      <c r="O4" s="41"/>
      <c r="P4" s="41"/>
      <c r="Q4" s="41"/>
    </row>
    <row r="5" spans="1:17" customFormat="1" ht="28.8" x14ac:dyDescent="0.3">
      <c r="A5" s="41"/>
      <c r="B5" s="145">
        <v>42383</v>
      </c>
      <c r="C5" s="94" t="s">
        <v>78</v>
      </c>
      <c r="D5" s="54" t="s">
        <v>42</v>
      </c>
      <c r="E5" s="54" t="s">
        <v>43</v>
      </c>
      <c r="F5" s="55" t="s">
        <v>9</v>
      </c>
      <c r="G5" s="56">
        <v>250000</v>
      </c>
      <c r="H5" s="25"/>
      <c r="I5" s="41"/>
      <c r="J5" s="41"/>
      <c r="K5" s="41"/>
      <c r="L5" s="41"/>
      <c r="M5" s="41"/>
      <c r="N5" s="41"/>
      <c r="O5" s="41"/>
      <c r="P5" s="41"/>
      <c r="Q5" s="41"/>
    </row>
    <row r="6" spans="1:17" ht="28.8" x14ac:dyDescent="0.3">
      <c r="B6" s="146"/>
      <c r="C6" s="95" t="s">
        <v>78</v>
      </c>
      <c r="D6" s="40" t="s">
        <v>42</v>
      </c>
      <c r="E6" s="40" t="s">
        <v>82</v>
      </c>
      <c r="F6" s="21" t="s">
        <v>10</v>
      </c>
      <c r="G6" s="26">
        <v>250000</v>
      </c>
      <c r="H6" s="6"/>
    </row>
    <row r="7" spans="1:17" ht="28.8" x14ac:dyDescent="0.3">
      <c r="B7" s="146"/>
      <c r="C7" s="95" t="s">
        <v>78</v>
      </c>
      <c r="D7" s="40" t="s">
        <v>42</v>
      </c>
      <c r="E7" s="40" t="s">
        <v>83</v>
      </c>
      <c r="F7" s="13" t="s">
        <v>11</v>
      </c>
      <c r="G7" s="26">
        <v>250000</v>
      </c>
      <c r="H7" s="6"/>
    </row>
    <row r="8" spans="1:17" ht="28.8" x14ac:dyDescent="0.3">
      <c r="B8" s="146"/>
      <c r="C8" s="95" t="s">
        <v>79</v>
      </c>
      <c r="D8" s="40" t="s">
        <v>42</v>
      </c>
      <c r="E8" s="40" t="s">
        <v>43</v>
      </c>
      <c r="F8" s="83" t="s">
        <v>9</v>
      </c>
      <c r="G8" s="26">
        <v>90000</v>
      </c>
      <c r="H8" s="6"/>
    </row>
    <row r="9" spans="1:17" ht="28.8" x14ac:dyDescent="0.3">
      <c r="B9" s="146"/>
      <c r="C9" s="95" t="s">
        <v>79</v>
      </c>
      <c r="D9" s="40" t="s">
        <v>42</v>
      </c>
      <c r="E9" s="40" t="s">
        <v>82</v>
      </c>
      <c r="F9" s="21" t="s">
        <v>10</v>
      </c>
      <c r="G9" s="26">
        <v>90000</v>
      </c>
      <c r="H9" s="6"/>
    </row>
    <row r="10" spans="1:17" ht="29.4" thickBot="1" x14ac:dyDescent="0.35">
      <c r="B10" s="146"/>
      <c r="C10" s="96" t="s">
        <v>79</v>
      </c>
      <c r="D10" s="60" t="s">
        <v>42</v>
      </c>
      <c r="E10" s="40" t="s">
        <v>83</v>
      </c>
      <c r="F10" s="72" t="s">
        <v>11</v>
      </c>
      <c r="G10" s="61">
        <v>90000</v>
      </c>
      <c r="H10" s="62"/>
    </row>
    <row r="11" spans="1:17" ht="28.8" x14ac:dyDescent="0.3">
      <c r="B11" s="146"/>
      <c r="C11" s="101" t="s">
        <v>52</v>
      </c>
      <c r="D11" s="84" t="s">
        <v>42</v>
      </c>
      <c r="E11" s="84" t="s">
        <v>82</v>
      </c>
      <c r="F11" s="85" t="s">
        <v>10</v>
      </c>
      <c r="G11" s="86">
        <f>-G5-G8</f>
        <v>-340000</v>
      </c>
      <c r="H11" s="87" t="s">
        <v>77</v>
      </c>
      <c r="J11" s="59"/>
    </row>
    <row r="12" spans="1:17" ht="29.4" thickBot="1" x14ac:dyDescent="0.35">
      <c r="B12" s="147"/>
      <c r="C12" s="99" t="s">
        <v>52</v>
      </c>
      <c r="D12" s="77" t="s">
        <v>42</v>
      </c>
      <c r="E12" s="77" t="s">
        <v>83</v>
      </c>
      <c r="F12" s="71" t="s">
        <v>11</v>
      </c>
      <c r="G12" s="78">
        <f>G11</f>
        <v>-340000</v>
      </c>
      <c r="H12" s="79" t="str">
        <f>H11</f>
        <v>Reversal CUR posting</v>
      </c>
      <c r="J12" s="59"/>
    </row>
    <row r="13" spans="1:17" ht="28.8" x14ac:dyDescent="0.3">
      <c r="B13" s="148">
        <v>42399</v>
      </c>
      <c r="C13" s="100" t="s">
        <v>35</v>
      </c>
      <c r="D13" s="63" t="s">
        <v>50</v>
      </c>
      <c r="E13" s="63" t="s">
        <v>51</v>
      </c>
      <c r="F13" s="64" t="s">
        <v>9</v>
      </c>
      <c r="G13" s="65">
        <v>8000</v>
      </c>
      <c r="H13" s="70"/>
    </row>
    <row r="14" spans="1:17" ht="28.8" x14ac:dyDescent="0.3">
      <c r="B14" s="149"/>
      <c r="C14" s="95" t="s">
        <v>35</v>
      </c>
      <c r="D14" s="40" t="s">
        <v>50</v>
      </c>
      <c r="E14" s="40" t="s">
        <v>51</v>
      </c>
      <c r="F14" s="21" t="s">
        <v>10</v>
      </c>
      <c r="G14" s="26">
        <v>-500</v>
      </c>
      <c r="H14" s="6" t="s">
        <v>36</v>
      </c>
    </row>
    <row r="15" spans="1:17" ht="29.4" thickBot="1" x14ac:dyDescent="0.35">
      <c r="B15" s="150"/>
      <c r="C15" s="96" t="s">
        <v>35</v>
      </c>
      <c r="D15" s="60" t="s">
        <v>50</v>
      </c>
      <c r="E15" s="60" t="s">
        <v>51</v>
      </c>
      <c r="F15" s="72" t="s">
        <v>11</v>
      </c>
      <c r="G15" s="61">
        <v>-3000</v>
      </c>
      <c r="H15" s="62" t="s">
        <v>37</v>
      </c>
    </row>
    <row r="16" spans="1:17" ht="28.8" x14ac:dyDescent="0.3">
      <c r="B16" s="151">
        <v>42400</v>
      </c>
      <c r="C16" s="94" t="s">
        <v>80</v>
      </c>
      <c r="D16" s="54" t="s">
        <v>44</v>
      </c>
      <c r="E16" s="54" t="s">
        <v>45</v>
      </c>
      <c r="F16" s="55" t="s">
        <v>9</v>
      </c>
      <c r="G16" s="56">
        <f>2083*12</f>
        <v>24996</v>
      </c>
      <c r="H16" s="57"/>
    </row>
    <row r="17" spans="2:10" ht="28.8" x14ac:dyDescent="0.3">
      <c r="B17" s="152"/>
      <c r="C17" s="95" t="s">
        <v>80</v>
      </c>
      <c r="D17" s="40" t="s">
        <v>44</v>
      </c>
      <c r="E17" s="40" t="s">
        <v>45</v>
      </c>
      <c r="F17" s="21" t="s">
        <v>10</v>
      </c>
      <c r="G17" s="26">
        <f>1042*12</f>
        <v>12504</v>
      </c>
      <c r="H17" s="6"/>
      <c r="J17" s="59"/>
    </row>
    <row r="18" spans="2:10" ht="29.4" thickBot="1" x14ac:dyDescent="0.35">
      <c r="B18" s="152"/>
      <c r="C18" s="96" t="s">
        <v>80</v>
      </c>
      <c r="D18" s="60" t="s">
        <v>44</v>
      </c>
      <c r="E18" s="60" t="s">
        <v>45</v>
      </c>
      <c r="F18" s="72" t="s">
        <v>11</v>
      </c>
      <c r="G18" s="61">
        <f>694*12</f>
        <v>8328</v>
      </c>
      <c r="H18" s="62"/>
      <c r="J18" s="59"/>
    </row>
    <row r="19" spans="2:10" ht="28.8" x14ac:dyDescent="0.3">
      <c r="B19" s="152"/>
      <c r="C19" s="94" t="s">
        <v>81</v>
      </c>
      <c r="D19" s="54" t="s">
        <v>44</v>
      </c>
      <c r="E19" s="54" t="s">
        <v>45</v>
      </c>
      <c r="F19" s="55" t="s">
        <v>9</v>
      </c>
      <c r="G19" s="56">
        <v>9000</v>
      </c>
      <c r="H19" s="57"/>
      <c r="J19" s="59"/>
    </row>
    <row r="20" spans="2:10" ht="28.8" x14ac:dyDescent="0.3">
      <c r="B20" s="152"/>
      <c r="C20" s="95" t="s">
        <v>81</v>
      </c>
      <c r="D20" s="40" t="s">
        <v>44</v>
      </c>
      <c r="E20" s="40" t="s">
        <v>45</v>
      </c>
      <c r="F20" s="21" t="s">
        <v>10</v>
      </c>
      <c r="G20" s="26">
        <v>4500</v>
      </c>
      <c r="H20" s="6"/>
      <c r="J20" s="59"/>
    </row>
    <row r="21" spans="2:10" ht="29.4" thickBot="1" x14ac:dyDescent="0.35">
      <c r="B21" s="152"/>
      <c r="C21" s="97" t="s">
        <v>81</v>
      </c>
      <c r="D21" s="92" t="s">
        <v>44</v>
      </c>
      <c r="E21" s="92" t="s">
        <v>45</v>
      </c>
      <c r="F21" s="14" t="s">
        <v>11</v>
      </c>
      <c r="G21" s="93">
        <v>3000</v>
      </c>
      <c r="H21" s="82"/>
      <c r="J21" s="59"/>
    </row>
    <row r="22" spans="2:10" ht="28.8" x14ac:dyDescent="0.3">
      <c r="B22" s="152"/>
      <c r="C22" s="98" t="s">
        <v>52</v>
      </c>
      <c r="D22" s="88" t="s">
        <v>44</v>
      </c>
      <c r="E22" s="88" t="s">
        <v>45</v>
      </c>
      <c r="F22" s="89" t="s">
        <v>10</v>
      </c>
      <c r="G22" s="90">
        <f>-G16-G19</f>
        <v>-33996</v>
      </c>
      <c r="H22" s="91" t="str">
        <f>H12</f>
        <v>Reversal CUR posting</v>
      </c>
      <c r="J22" s="59"/>
    </row>
    <row r="23" spans="2:10" ht="29.4" thickBot="1" x14ac:dyDescent="0.35">
      <c r="B23" s="153"/>
      <c r="C23" s="99" t="s">
        <v>52</v>
      </c>
      <c r="D23" s="80" t="s">
        <v>44</v>
      </c>
      <c r="E23" s="80" t="s">
        <v>45</v>
      </c>
      <c r="F23" s="14" t="s">
        <v>11</v>
      </c>
      <c r="G23" s="81">
        <f>G22</f>
        <v>-33996</v>
      </c>
      <c r="H23" s="79" t="str">
        <f>H22</f>
        <v>Reversal CUR posting</v>
      </c>
    </row>
    <row r="32" spans="2:10" hidden="1" x14ac:dyDescent="0.3"/>
    <row r="33" spans="2:11" hidden="1" x14ac:dyDescent="0.3"/>
    <row r="34" spans="2:11" ht="15" hidden="1" thickBot="1" x14ac:dyDescent="0.35">
      <c r="B34" s="139" t="s">
        <v>5</v>
      </c>
      <c r="C34" s="140"/>
      <c r="D34" s="140"/>
      <c r="E34" s="140"/>
      <c r="F34" s="141"/>
      <c r="G34" s="139" t="s">
        <v>6</v>
      </c>
      <c r="H34" s="140"/>
      <c r="I34" s="140"/>
      <c r="J34" s="140"/>
      <c r="K34" s="141"/>
    </row>
    <row r="35" spans="2:11" ht="15" hidden="1" thickBot="1" x14ac:dyDescent="0.35">
      <c r="B35" s="58"/>
      <c r="C35" s="42"/>
      <c r="D35" s="42" t="s">
        <v>9</v>
      </c>
      <c r="E35" s="42" t="s">
        <v>10</v>
      </c>
      <c r="F35" s="43" t="s">
        <v>11</v>
      </c>
      <c r="G35" s="58"/>
      <c r="H35" s="42"/>
      <c r="I35" s="42" t="s">
        <v>9</v>
      </c>
      <c r="J35" s="42" t="s">
        <v>10</v>
      </c>
      <c r="K35" s="43" t="s">
        <v>11</v>
      </c>
    </row>
    <row r="36" spans="2:11" hidden="1" x14ac:dyDescent="0.3">
      <c r="B36" s="109" t="s">
        <v>15</v>
      </c>
      <c r="C36" s="110"/>
      <c r="D36" s="110"/>
      <c r="E36" s="110"/>
      <c r="F36" s="111"/>
      <c r="G36" s="112" t="s">
        <v>17</v>
      </c>
      <c r="H36" s="76"/>
      <c r="I36" s="44"/>
      <c r="J36" s="44"/>
      <c r="K36" s="45"/>
    </row>
    <row r="37" spans="2:11" hidden="1" x14ac:dyDescent="0.3">
      <c r="B37" s="75">
        <v>180150</v>
      </c>
      <c r="C37" s="76" t="s">
        <v>0</v>
      </c>
      <c r="D37" s="76">
        <v>250000</v>
      </c>
      <c r="E37" s="76">
        <v>250000</v>
      </c>
      <c r="F37" s="108">
        <v>250000</v>
      </c>
      <c r="G37" s="75">
        <v>300110</v>
      </c>
      <c r="H37" s="76" t="s">
        <v>7</v>
      </c>
      <c r="I37" s="46">
        <v>-5000000</v>
      </c>
      <c r="J37" s="44"/>
      <c r="K37" s="45"/>
    </row>
    <row r="38" spans="2:11" hidden="1" x14ac:dyDescent="0.3">
      <c r="B38" s="75">
        <v>180250</v>
      </c>
      <c r="C38" s="76" t="s">
        <v>1</v>
      </c>
      <c r="D38" s="76">
        <v>-2083</v>
      </c>
      <c r="E38" s="76">
        <v>-1041</v>
      </c>
      <c r="F38" s="108">
        <v>-694</v>
      </c>
      <c r="G38" s="75">
        <v>300160</v>
      </c>
      <c r="H38" s="76" t="s">
        <v>8</v>
      </c>
      <c r="I38" s="44"/>
      <c r="J38" s="44"/>
      <c r="K38" s="45"/>
    </row>
    <row r="39" spans="2:11" hidden="1" x14ac:dyDescent="0.3">
      <c r="B39" s="75"/>
      <c r="C39" s="76"/>
      <c r="D39" s="76"/>
      <c r="E39" s="76"/>
      <c r="F39" s="108"/>
      <c r="G39" s="75">
        <v>900001</v>
      </c>
      <c r="H39" s="76" t="s">
        <v>38</v>
      </c>
      <c r="I39" s="44"/>
      <c r="J39" s="44">
        <v>-250000</v>
      </c>
      <c r="K39" s="45"/>
    </row>
    <row r="40" spans="2:11" hidden="1" x14ac:dyDescent="0.3">
      <c r="B40" s="75"/>
      <c r="C40" s="76"/>
      <c r="D40" s="76"/>
      <c r="E40" s="76"/>
      <c r="F40" s="108"/>
      <c r="G40" s="75">
        <v>900002</v>
      </c>
      <c r="H40" s="76" t="s">
        <v>39</v>
      </c>
      <c r="I40" s="44"/>
      <c r="J40" s="44"/>
      <c r="K40" s="45">
        <v>-250000</v>
      </c>
    </row>
    <row r="41" spans="2:11" hidden="1" x14ac:dyDescent="0.3">
      <c r="B41" s="112" t="s">
        <v>16</v>
      </c>
      <c r="C41" s="76"/>
      <c r="D41" s="76"/>
      <c r="E41" s="76"/>
      <c r="F41" s="108"/>
      <c r="G41" s="112" t="s">
        <v>18</v>
      </c>
      <c r="H41" s="76"/>
      <c r="I41" s="44"/>
      <c r="J41" s="44"/>
      <c r="K41" s="45"/>
    </row>
    <row r="42" spans="2:11" hidden="1" x14ac:dyDescent="0.3">
      <c r="B42" s="75">
        <v>130100</v>
      </c>
      <c r="C42" s="76" t="s">
        <v>33</v>
      </c>
      <c r="D42" s="44">
        <v>800000</v>
      </c>
      <c r="E42" s="76"/>
      <c r="F42" s="108"/>
      <c r="G42" s="75">
        <v>200100</v>
      </c>
      <c r="H42" s="76" t="s">
        <v>3</v>
      </c>
      <c r="I42" s="44">
        <v>-250000</v>
      </c>
      <c r="J42" s="44"/>
      <c r="K42" s="45"/>
    </row>
    <row r="43" spans="2:11" ht="15" hidden="1" thickBot="1" x14ac:dyDescent="0.35">
      <c r="B43" s="58">
        <v>110130</v>
      </c>
      <c r="C43" s="42" t="s">
        <v>2</v>
      </c>
      <c r="D43" s="47">
        <v>5000000</v>
      </c>
      <c r="E43" s="42"/>
      <c r="F43" s="43"/>
      <c r="G43" s="58">
        <v>218170</v>
      </c>
      <c r="H43" s="42" t="s">
        <v>13</v>
      </c>
      <c r="I43" s="47">
        <v>-8000</v>
      </c>
      <c r="J43" s="47">
        <v>500</v>
      </c>
      <c r="K43" s="48">
        <v>3000</v>
      </c>
    </row>
    <row r="44" spans="2:11" ht="15" hidden="1" thickBot="1" x14ac:dyDescent="0.35">
      <c r="B44" s="113" t="s">
        <v>22</v>
      </c>
      <c r="C44" s="114"/>
      <c r="D44" s="49">
        <f>SUM(D36:D43)</f>
        <v>6047917</v>
      </c>
      <c r="E44" s="49">
        <f>SUM(E36:E43)</f>
        <v>248959</v>
      </c>
      <c r="F44" s="50">
        <f>SUM(F36:F43)</f>
        <v>249306</v>
      </c>
      <c r="G44" s="113" t="s">
        <v>23</v>
      </c>
      <c r="H44" s="114"/>
      <c r="I44" s="49">
        <f>SUM(I36:I43)</f>
        <v>-5258000</v>
      </c>
      <c r="J44" s="49">
        <f>SUM(J36:J43)</f>
        <v>-249500</v>
      </c>
      <c r="K44" s="50">
        <f>SUM(K36:K43)</f>
        <v>-247000</v>
      </c>
    </row>
    <row r="45" spans="2:11" hidden="1" x14ac:dyDescent="0.3"/>
    <row r="46" spans="2:11" hidden="1" x14ac:dyDescent="0.3"/>
    <row r="47" spans="2:11" hidden="1" x14ac:dyDescent="0.3"/>
    <row r="48" spans="2:11" hidden="1" x14ac:dyDescent="0.3">
      <c r="B48" s="142" t="s">
        <v>14</v>
      </c>
      <c r="C48" s="143"/>
      <c r="D48" s="143"/>
      <c r="E48" s="143"/>
      <c r="F48" s="144"/>
    </row>
    <row r="49" spans="2:6" ht="15" hidden="1" thickBot="1" x14ac:dyDescent="0.35">
      <c r="B49" s="58"/>
      <c r="C49" s="42"/>
      <c r="D49" s="42" t="s">
        <v>9</v>
      </c>
      <c r="E49" s="42" t="s">
        <v>10</v>
      </c>
      <c r="F49" s="43" t="s">
        <v>11</v>
      </c>
    </row>
    <row r="50" spans="2:6" hidden="1" x14ac:dyDescent="0.3">
      <c r="B50" s="112" t="s">
        <v>19</v>
      </c>
      <c r="C50" s="76"/>
      <c r="D50" s="76"/>
      <c r="E50" s="76"/>
      <c r="F50" s="108"/>
    </row>
    <row r="51" spans="2:6" hidden="1" x14ac:dyDescent="0.3">
      <c r="B51" s="75">
        <v>401300</v>
      </c>
      <c r="C51" s="76" t="s">
        <v>21</v>
      </c>
      <c r="D51" s="44">
        <v>-800000</v>
      </c>
      <c r="E51" s="76"/>
      <c r="F51" s="108"/>
    </row>
    <row r="52" spans="2:6" hidden="1" x14ac:dyDescent="0.3">
      <c r="B52" s="112" t="s">
        <v>20</v>
      </c>
      <c r="C52" s="76"/>
      <c r="D52" s="76"/>
      <c r="E52" s="76"/>
      <c r="F52" s="108"/>
    </row>
    <row r="53" spans="2:6" hidden="1" x14ac:dyDescent="0.3">
      <c r="B53" s="75">
        <v>607250</v>
      </c>
      <c r="C53" s="76" t="s">
        <v>4</v>
      </c>
      <c r="D53" s="76">
        <v>2083</v>
      </c>
      <c r="E53" s="76">
        <v>1041</v>
      </c>
      <c r="F53" s="108">
        <v>694</v>
      </c>
    </row>
    <row r="54" spans="2:6" ht="15" hidden="1" thickBot="1" x14ac:dyDescent="0.35">
      <c r="B54" s="58">
        <v>618170</v>
      </c>
      <c r="C54" s="42" t="s">
        <v>12</v>
      </c>
      <c r="D54" s="42">
        <v>8000</v>
      </c>
      <c r="E54" s="42">
        <v>-500</v>
      </c>
      <c r="F54" s="43">
        <v>-3000</v>
      </c>
    </row>
    <row r="55" spans="2:6" ht="15" hidden="1" thickBot="1" x14ac:dyDescent="0.35">
      <c r="B55" s="113" t="s">
        <v>24</v>
      </c>
      <c r="C55" s="114"/>
      <c r="D55" s="49">
        <f>SUM(D50:D54)</f>
        <v>-789917</v>
      </c>
      <c r="E55" s="49">
        <f>SUM(E50:E54)</f>
        <v>541</v>
      </c>
      <c r="F55" s="50">
        <f>SUM(F50:F54)</f>
        <v>-2306</v>
      </c>
    </row>
    <row r="56" spans="2:6" hidden="1" x14ac:dyDescent="0.3"/>
    <row r="57" spans="2:6" hidden="1" x14ac:dyDescent="0.3"/>
    <row r="58" spans="2:6" hidden="1" x14ac:dyDescent="0.3"/>
  </sheetData>
  <mergeCells count="6">
    <mergeCell ref="G34:K34"/>
    <mergeCell ref="B48:F48"/>
    <mergeCell ref="B5:B12"/>
    <mergeCell ref="B13:B15"/>
    <mergeCell ref="B16:B23"/>
    <mergeCell ref="B34:F34"/>
  </mergeCells>
  <pageMargins left="0.7" right="0.7" top="0.78740157499999996" bottom="0.78740157499999996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24"/>
  <sheetViews>
    <sheetView zoomScale="90" zoomScaleNormal="90" workbookViewId="0">
      <selection activeCell="H19" sqref="H19"/>
    </sheetView>
  </sheetViews>
  <sheetFormatPr baseColWidth="10" defaultRowHeight="14.4" x14ac:dyDescent="0.3"/>
  <cols>
    <col min="1" max="1" width="2.6640625" style="41" customWidth="1"/>
    <col min="2" max="2" width="11.5546875" style="41"/>
    <col min="3" max="3" width="28.88671875" style="41" bestFit="1" customWidth="1"/>
    <col min="4" max="4" width="14.21875" style="41" bestFit="1" customWidth="1"/>
    <col min="5" max="6" width="12.6640625" style="41" bestFit="1" customWidth="1"/>
    <col min="7" max="7" width="11.5546875" style="41"/>
    <col min="8" max="8" width="24.6640625" style="41" bestFit="1" customWidth="1"/>
    <col min="9" max="9" width="14.88671875" style="41" bestFit="1" customWidth="1"/>
    <col min="10" max="11" width="13.33203125" style="41" bestFit="1" customWidth="1"/>
    <col min="12" max="13" width="11.5546875" style="41"/>
    <col min="14" max="14" width="22.33203125" style="41" bestFit="1" customWidth="1"/>
    <col min="15" max="17" width="11.5546875" style="41"/>
    <col min="18" max="18" width="13.88671875" style="41" bestFit="1" customWidth="1"/>
    <col min="19" max="19" width="46.5546875" style="41" bestFit="1" customWidth="1"/>
    <col min="20" max="16384" width="11.5546875" style="41"/>
  </cols>
  <sheetData>
    <row r="1" spans="2:11" x14ac:dyDescent="0.3">
      <c r="B1" s="12" t="s">
        <v>41</v>
      </c>
    </row>
    <row r="2" spans="2:11" ht="15" thickBot="1" x14ac:dyDescent="0.35"/>
    <row r="3" spans="2:11" x14ac:dyDescent="0.3">
      <c r="B3" s="154" t="s">
        <v>5</v>
      </c>
      <c r="C3" s="155"/>
      <c r="D3" s="155"/>
      <c r="E3" s="155"/>
      <c r="F3" s="155"/>
      <c r="G3" s="154" t="s">
        <v>6</v>
      </c>
      <c r="H3" s="155"/>
      <c r="I3" s="155"/>
      <c r="J3" s="155"/>
      <c r="K3" s="156"/>
    </row>
    <row r="4" spans="2:11" ht="15" thickBot="1" x14ac:dyDescent="0.35">
      <c r="B4" s="58"/>
      <c r="C4" s="42"/>
      <c r="D4" s="18" t="s">
        <v>9</v>
      </c>
      <c r="E4" s="22" t="s">
        <v>10</v>
      </c>
      <c r="F4" s="20" t="s">
        <v>11</v>
      </c>
      <c r="G4" s="58"/>
      <c r="H4" s="42"/>
      <c r="I4" s="18" t="s">
        <v>9</v>
      </c>
      <c r="J4" s="22" t="s">
        <v>10</v>
      </c>
      <c r="K4" s="15" t="s">
        <v>11</v>
      </c>
    </row>
    <row r="5" spans="2:11" x14ac:dyDescent="0.3">
      <c r="B5" s="11" t="s">
        <v>15</v>
      </c>
      <c r="C5" s="4"/>
      <c r="D5" s="2"/>
      <c r="E5" s="23"/>
      <c r="F5" s="17"/>
      <c r="G5" s="11" t="s">
        <v>17</v>
      </c>
      <c r="H5" s="4"/>
      <c r="I5" s="19"/>
      <c r="J5" s="24"/>
      <c r="K5" s="16"/>
    </row>
    <row r="6" spans="2:11" x14ac:dyDescent="0.3">
      <c r="B6" s="8">
        <v>180150</v>
      </c>
      <c r="C6" s="4" t="s">
        <v>0</v>
      </c>
      <c r="D6" s="27">
        <f>'EX2-Postings 2016'!G5+'EX2-Postings 2016'!G8</f>
        <v>340000</v>
      </c>
      <c r="E6" s="28">
        <f>'EX2-Postings 2016'!G6+'EX2-Postings 2016'!G9+'EX2-Postings 2016'!G11</f>
        <v>0</v>
      </c>
      <c r="F6" s="29">
        <f>'EX2-Postings 2016'!G7+'EX2-Postings 2016'!G10+'EX2-Postings 2016'!G12</f>
        <v>0</v>
      </c>
      <c r="G6" s="8">
        <v>300110</v>
      </c>
      <c r="H6" s="4" t="s">
        <v>7</v>
      </c>
      <c r="I6" s="36">
        <f>-'EX2-Postings 2016'!G3</f>
        <v>-5000000</v>
      </c>
      <c r="J6" s="28"/>
      <c r="K6" s="29"/>
    </row>
    <row r="7" spans="2:11" x14ac:dyDescent="0.3">
      <c r="B7" s="8">
        <v>180250</v>
      </c>
      <c r="C7" s="4" t="s">
        <v>1</v>
      </c>
      <c r="D7" s="27">
        <f>-'EX2-Postings 2016'!G16-'EX2-Postings 2016'!G19</f>
        <v>-33996</v>
      </c>
      <c r="E7" s="28">
        <f>-'EX2-Postings 2016'!G17-'EX2-Postings 2016'!G20-'EX2-Postings 2016'!G22</f>
        <v>16992</v>
      </c>
      <c r="F7" s="29">
        <f>-'EX2-Postings 2016'!G18-'EX2-Postings 2016'!G21-'EX2-Postings 2016'!G23</f>
        <v>22668</v>
      </c>
      <c r="G7" s="8">
        <v>300160</v>
      </c>
      <c r="H7" s="4" t="s">
        <v>8</v>
      </c>
      <c r="I7" s="27"/>
      <c r="J7" s="28"/>
      <c r="K7" s="29"/>
    </row>
    <row r="8" spans="2:11" x14ac:dyDescent="0.3">
      <c r="B8" s="8"/>
      <c r="C8" s="4"/>
      <c r="D8" s="27"/>
      <c r="E8" s="28"/>
      <c r="F8" s="29"/>
      <c r="G8" s="8">
        <v>900001</v>
      </c>
      <c r="H8" s="4" t="s">
        <v>84</v>
      </c>
      <c r="I8" s="27"/>
      <c r="J8" s="28">
        <f>-'EX2-Postings 2016'!G6-'EX2-Postings 2016'!G9-'EX2-Postings 2016'!G11</f>
        <v>0</v>
      </c>
      <c r="K8" s="29"/>
    </row>
    <row r="9" spans="2:11" x14ac:dyDescent="0.3">
      <c r="B9" s="8"/>
      <c r="C9" s="4"/>
      <c r="D9" s="27"/>
      <c r="E9" s="28"/>
      <c r="F9" s="29"/>
      <c r="G9" s="8">
        <v>900002</v>
      </c>
      <c r="H9" s="4" t="s">
        <v>85</v>
      </c>
      <c r="I9" s="27"/>
      <c r="J9" s="28"/>
      <c r="K9" s="29">
        <f>-'EX2-Postings 2016'!G7-'EX2-Postings 2016'!G10-'EX2-Postings 2016'!G12</f>
        <v>0</v>
      </c>
    </row>
    <row r="10" spans="2:11" x14ac:dyDescent="0.3">
      <c r="B10" s="11" t="s">
        <v>16</v>
      </c>
      <c r="C10" s="4"/>
      <c r="D10" s="27"/>
      <c r="E10" s="28"/>
      <c r="F10" s="29"/>
      <c r="G10" s="11" t="s">
        <v>18</v>
      </c>
      <c r="H10" s="4"/>
      <c r="I10" s="27"/>
      <c r="J10" s="28"/>
      <c r="K10" s="29"/>
    </row>
    <row r="11" spans="2:11" x14ac:dyDescent="0.3">
      <c r="B11" s="8">
        <v>130100</v>
      </c>
      <c r="C11" s="4" t="s">
        <v>33</v>
      </c>
      <c r="D11" s="27">
        <f>'EX2-Postings 2016'!G4</f>
        <v>800000</v>
      </c>
      <c r="E11" s="28"/>
      <c r="F11" s="29"/>
      <c r="G11" s="8">
        <v>200100</v>
      </c>
      <c r="H11" s="4" t="s">
        <v>3</v>
      </c>
      <c r="I11" s="27">
        <f>-'EX2-Postings 2016'!G5-'EX2-Postings 2016'!G8</f>
        <v>-340000</v>
      </c>
      <c r="J11" s="28"/>
      <c r="K11" s="29"/>
    </row>
    <row r="12" spans="2:11" ht="15" thickBot="1" x14ac:dyDescent="0.35">
      <c r="B12" s="7">
        <v>110130</v>
      </c>
      <c r="C12" s="5" t="s">
        <v>2</v>
      </c>
      <c r="D12" s="30">
        <f>'EX2-Postings 2016'!G3</f>
        <v>5000000</v>
      </c>
      <c r="E12" s="31"/>
      <c r="F12" s="32"/>
      <c r="G12" s="7">
        <v>218170</v>
      </c>
      <c r="H12" s="5" t="s">
        <v>13</v>
      </c>
      <c r="I12" s="30">
        <f>-'EX2-Postings 2016'!G13</f>
        <v>-8000</v>
      </c>
      <c r="J12" s="31">
        <f>-'EX2-Postings 2016'!G14</f>
        <v>500</v>
      </c>
      <c r="K12" s="32">
        <f>-'EX2-Postings 2016'!G15</f>
        <v>3000</v>
      </c>
    </row>
    <row r="13" spans="2:11" ht="15" thickBot="1" x14ac:dyDescent="0.35">
      <c r="B13" s="9" t="s">
        <v>22</v>
      </c>
      <c r="C13" s="10"/>
      <c r="D13" s="33">
        <f>SUM(D5:D12)</f>
        <v>6106004</v>
      </c>
      <c r="E13" s="34">
        <f>SUM(E5:E12)</f>
        <v>16992</v>
      </c>
      <c r="F13" s="35">
        <f>SUM(F5:F12)</f>
        <v>22668</v>
      </c>
      <c r="G13" s="9" t="s">
        <v>23</v>
      </c>
      <c r="H13" s="10"/>
      <c r="I13" s="33">
        <f>SUM(I5:I12)</f>
        <v>-5348000</v>
      </c>
      <c r="J13" s="34">
        <f>SUM(J5:J12)</f>
        <v>500</v>
      </c>
      <c r="K13" s="35">
        <f>SUM(K5:K12)</f>
        <v>3000</v>
      </c>
    </row>
    <row r="16" spans="2:11" ht="15" thickBot="1" x14ac:dyDescent="0.35"/>
    <row r="17" spans="2:6" x14ac:dyDescent="0.3">
      <c r="B17" s="154" t="s">
        <v>14</v>
      </c>
      <c r="C17" s="155"/>
      <c r="D17" s="155"/>
      <c r="E17" s="155"/>
      <c r="F17" s="156"/>
    </row>
    <row r="18" spans="2:6" ht="15" thickBot="1" x14ac:dyDescent="0.35">
      <c r="B18" s="58"/>
      <c r="C18" s="42"/>
      <c r="D18" s="18" t="s">
        <v>9</v>
      </c>
      <c r="E18" s="22" t="s">
        <v>10</v>
      </c>
      <c r="F18" s="15" t="s">
        <v>11</v>
      </c>
    </row>
    <row r="19" spans="2:6" x14ac:dyDescent="0.3">
      <c r="B19" s="11" t="s">
        <v>19</v>
      </c>
      <c r="C19" s="4"/>
      <c r="D19" s="2"/>
      <c r="E19" s="23"/>
      <c r="F19" s="17"/>
    </row>
    <row r="20" spans="2:6" x14ac:dyDescent="0.3">
      <c r="B20" s="8">
        <v>401300</v>
      </c>
      <c r="C20" s="4" t="s">
        <v>21</v>
      </c>
      <c r="D20" s="27">
        <f>-'EX2-Postings 2016'!G4</f>
        <v>-800000</v>
      </c>
      <c r="E20" s="28"/>
      <c r="F20" s="29"/>
    </row>
    <row r="21" spans="2:6" x14ac:dyDescent="0.3">
      <c r="B21" s="11" t="s">
        <v>20</v>
      </c>
      <c r="C21" s="4"/>
      <c r="D21" s="27"/>
      <c r="E21" s="28"/>
      <c r="F21" s="29"/>
    </row>
    <row r="22" spans="2:6" x14ac:dyDescent="0.3">
      <c r="B22" s="8">
        <v>607250</v>
      </c>
      <c r="C22" s="4" t="s">
        <v>4</v>
      </c>
      <c r="D22" s="27">
        <f>'EX2-Postings 2016'!G16+'EX2-Postings 2016'!G19</f>
        <v>33996</v>
      </c>
      <c r="E22" s="28">
        <f>'EX2-Postings 2016'!G17+'EX2-Postings 2016'!G20+'EX2-Postings 2016'!G22</f>
        <v>-16992</v>
      </c>
      <c r="F22" s="29">
        <f>'EX2-Postings 2016'!G18+'EX2-Postings 2016'!G21+'EX2-Postings 2016'!G23</f>
        <v>-22668</v>
      </c>
    </row>
    <row r="23" spans="2:6" ht="15" thickBot="1" x14ac:dyDescent="0.35">
      <c r="B23" s="7">
        <v>618170</v>
      </c>
      <c r="C23" s="5" t="s">
        <v>12</v>
      </c>
      <c r="D23" s="30">
        <f>'EX2-Postings 2016'!G13</f>
        <v>8000</v>
      </c>
      <c r="E23" s="31">
        <f>'EX2-Postings 2016'!G14</f>
        <v>-500</v>
      </c>
      <c r="F23" s="32">
        <f>'EX2-Postings 2016'!G15</f>
        <v>-3000</v>
      </c>
    </row>
    <row r="24" spans="2:6" ht="15" thickBot="1" x14ac:dyDescent="0.35">
      <c r="B24" s="9" t="s">
        <v>24</v>
      </c>
      <c r="C24" s="10"/>
      <c r="D24" s="33">
        <f>SUM(D19:D23)</f>
        <v>-758004</v>
      </c>
      <c r="E24" s="34">
        <f>SUM(E19:E23)</f>
        <v>-17492</v>
      </c>
      <c r="F24" s="35">
        <f>SUM(F19:F23)</f>
        <v>-25668</v>
      </c>
    </row>
  </sheetData>
  <mergeCells count="3">
    <mergeCell ref="B3:F3"/>
    <mergeCell ref="G3:K3"/>
    <mergeCell ref="B17:F17"/>
  </mergeCells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4"/>
  <sheetViews>
    <sheetView zoomScale="90" zoomScaleNormal="90" workbookViewId="0">
      <selection activeCell="F28" sqref="F28"/>
    </sheetView>
  </sheetViews>
  <sheetFormatPr baseColWidth="10" defaultRowHeight="14.4" x14ac:dyDescent="0.3"/>
  <cols>
    <col min="1" max="1" width="2.6640625" style="41" customWidth="1"/>
    <col min="2" max="2" width="11.5546875" style="41"/>
    <col min="3" max="3" width="28.88671875" style="41" bestFit="1" customWidth="1"/>
    <col min="4" max="4" width="14.21875" style="41" bestFit="1" customWidth="1"/>
    <col min="5" max="5" width="12.6640625" style="41" bestFit="1" customWidth="1"/>
    <col min="6" max="6" width="12.6640625" style="41" customWidth="1"/>
    <col min="7" max="7" width="12.6640625" style="41" bestFit="1" customWidth="1"/>
    <col min="8" max="8" width="12.6640625" style="41" customWidth="1"/>
    <col min="9" max="9" width="11.5546875" style="41"/>
    <col min="10" max="10" width="24.6640625" style="41" bestFit="1" customWidth="1"/>
    <col min="11" max="11" width="14.88671875" style="41" bestFit="1" customWidth="1"/>
    <col min="12" max="12" width="13.33203125" style="41" bestFit="1" customWidth="1"/>
    <col min="13" max="13" width="13.33203125" style="41" customWidth="1"/>
    <col min="14" max="14" width="13.33203125" style="41" bestFit="1" customWidth="1"/>
    <col min="15" max="15" width="13.33203125" style="41" customWidth="1"/>
    <col min="16" max="17" width="11.5546875" style="41"/>
    <col min="18" max="18" width="22.33203125" style="41" bestFit="1" customWidth="1"/>
    <col min="19" max="21" width="11.5546875" style="41"/>
    <col min="22" max="22" width="13.88671875" style="41" bestFit="1" customWidth="1"/>
    <col min="23" max="23" width="46.5546875" style="41" bestFit="1" customWidth="1"/>
    <col min="24" max="16384" width="11.5546875" style="41"/>
  </cols>
  <sheetData>
    <row r="1" spans="2:15" x14ac:dyDescent="0.3">
      <c r="B1" s="12" t="s">
        <v>41</v>
      </c>
    </row>
    <row r="2" spans="2:15" ht="15" thickBot="1" x14ac:dyDescent="0.35"/>
    <row r="3" spans="2:15" x14ac:dyDescent="0.3">
      <c r="B3" s="154" t="s">
        <v>5</v>
      </c>
      <c r="C3" s="155"/>
      <c r="D3" s="155"/>
      <c r="E3" s="155"/>
      <c r="F3" s="155"/>
      <c r="G3" s="155"/>
      <c r="H3" s="156"/>
      <c r="I3" s="155" t="s">
        <v>6</v>
      </c>
      <c r="J3" s="155"/>
      <c r="K3" s="155"/>
      <c r="L3" s="155"/>
      <c r="M3" s="155"/>
      <c r="N3" s="155"/>
      <c r="O3" s="156"/>
    </row>
    <row r="4" spans="2:15" ht="15" thickBot="1" x14ac:dyDescent="0.35">
      <c r="B4" s="58"/>
      <c r="C4" s="42"/>
      <c r="D4" s="18" t="s">
        <v>9</v>
      </c>
      <c r="E4" s="22" t="s">
        <v>10</v>
      </c>
      <c r="F4" s="122" t="s">
        <v>97</v>
      </c>
      <c r="G4" s="20" t="s">
        <v>11</v>
      </c>
      <c r="H4" s="127" t="s">
        <v>98</v>
      </c>
      <c r="I4" s="42"/>
      <c r="J4" s="42"/>
      <c r="K4" s="18" t="s">
        <v>9</v>
      </c>
      <c r="L4" s="22" t="s">
        <v>10</v>
      </c>
      <c r="M4" s="122" t="s">
        <v>97</v>
      </c>
      <c r="N4" s="20" t="s">
        <v>11</v>
      </c>
      <c r="O4" s="127" t="s">
        <v>98</v>
      </c>
    </row>
    <row r="5" spans="2:15" x14ac:dyDescent="0.3">
      <c r="B5" s="11" t="s">
        <v>15</v>
      </c>
      <c r="C5" s="4"/>
      <c r="D5" s="2"/>
      <c r="E5" s="23"/>
      <c r="F5" s="123"/>
      <c r="G5" s="1"/>
      <c r="H5" s="128"/>
      <c r="I5" s="121" t="s">
        <v>17</v>
      </c>
      <c r="J5" s="4"/>
      <c r="K5" s="19"/>
      <c r="L5" s="24"/>
      <c r="M5" s="126"/>
      <c r="N5" s="74"/>
      <c r="O5" s="131"/>
    </row>
    <row r="6" spans="2:15" x14ac:dyDescent="0.3">
      <c r="B6" s="8">
        <v>180150</v>
      </c>
      <c r="C6" s="4" t="s">
        <v>0</v>
      </c>
      <c r="D6" s="27">
        <f>'EX2-Postings 2016'!G5+'EX2-Postings 2016'!G8</f>
        <v>340000</v>
      </c>
      <c r="E6" s="28">
        <f>'EX2-Postings 2016'!G6+'EX2-Postings 2016'!G9+'EX2-Postings 2016'!G11</f>
        <v>0</v>
      </c>
      <c r="F6" s="124">
        <f>D6+E6</f>
        <v>340000</v>
      </c>
      <c r="G6" s="73">
        <f>'EX2-Postings 2016'!G7+'EX2-Postings 2016'!G10+'EX2-Postings 2016'!G12</f>
        <v>0</v>
      </c>
      <c r="H6" s="129">
        <f>D6+G6</f>
        <v>340000</v>
      </c>
      <c r="I6" s="4">
        <v>300110</v>
      </c>
      <c r="J6" s="4" t="s">
        <v>7</v>
      </c>
      <c r="K6" s="36">
        <f>-'EX2-Postings 2016'!G3</f>
        <v>-5000000</v>
      </c>
      <c r="L6" s="28"/>
      <c r="M6" s="124">
        <f>K6+L6</f>
        <v>-5000000</v>
      </c>
      <c r="N6" s="73"/>
      <c r="O6" s="129">
        <f t="shared" ref="O6:O12" si="0">K6+N6</f>
        <v>-5000000</v>
      </c>
    </row>
    <row r="7" spans="2:15" x14ac:dyDescent="0.3">
      <c r="B7" s="8">
        <v>180250</v>
      </c>
      <c r="C7" s="4" t="s">
        <v>1</v>
      </c>
      <c r="D7" s="27">
        <f>-'EX2-Postings 2016'!G16-'EX2-Postings 2016'!G19</f>
        <v>-33996</v>
      </c>
      <c r="E7" s="28">
        <f>-'EX2-Postings 2016'!G17-'EX2-Postings 2016'!G20-'EX2-Postings 2016'!G22</f>
        <v>16992</v>
      </c>
      <c r="F7" s="124">
        <f>D7+E7</f>
        <v>-17004</v>
      </c>
      <c r="G7" s="73">
        <f>-'EX2-Postings 2016'!G18-'EX2-Postings 2016'!G21-'EX2-Postings 2016'!G23</f>
        <v>22668</v>
      </c>
      <c r="H7" s="129">
        <f>D7+G7</f>
        <v>-11328</v>
      </c>
      <c r="I7" s="4">
        <v>300160</v>
      </c>
      <c r="J7" s="4" t="s">
        <v>8</v>
      </c>
      <c r="K7" s="27"/>
      <c r="L7" s="28"/>
      <c r="M7" s="124">
        <f>K7+L7</f>
        <v>0</v>
      </c>
      <c r="N7" s="73"/>
      <c r="O7" s="129">
        <f t="shared" si="0"/>
        <v>0</v>
      </c>
    </row>
    <row r="8" spans="2:15" x14ac:dyDescent="0.3">
      <c r="B8" s="8"/>
      <c r="C8" s="4"/>
      <c r="D8" s="27"/>
      <c r="E8" s="28"/>
      <c r="F8" s="124"/>
      <c r="G8" s="73"/>
      <c r="H8" s="129"/>
      <c r="I8" s="4">
        <v>900001</v>
      </c>
      <c r="J8" s="4" t="s">
        <v>84</v>
      </c>
      <c r="K8" s="27"/>
      <c r="L8" s="28">
        <f>-'EX2-Postings 2016'!G6-'EX2-Postings 2016'!G9-'EX2-Postings 2016'!G11</f>
        <v>0</v>
      </c>
      <c r="M8" s="124">
        <f>K8+L8</f>
        <v>0</v>
      </c>
      <c r="N8" s="73"/>
      <c r="O8" s="129">
        <f t="shared" si="0"/>
        <v>0</v>
      </c>
    </row>
    <row r="9" spans="2:15" x14ac:dyDescent="0.3">
      <c r="B9" s="8"/>
      <c r="C9" s="4"/>
      <c r="D9" s="27"/>
      <c r="E9" s="28"/>
      <c r="F9" s="124"/>
      <c r="G9" s="73"/>
      <c r="H9" s="129"/>
      <c r="I9" s="4">
        <v>900002</v>
      </c>
      <c r="J9" s="4" t="s">
        <v>85</v>
      </c>
      <c r="K9" s="27"/>
      <c r="L9" s="28"/>
      <c r="M9" s="124">
        <f>K9+L9</f>
        <v>0</v>
      </c>
      <c r="N9" s="73">
        <f>-'EX2-Postings 2016'!G7-'EX2-Postings 2016'!G10-'EX2-Postings 2016'!G12</f>
        <v>0</v>
      </c>
      <c r="O9" s="129">
        <f t="shared" si="0"/>
        <v>0</v>
      </c>
    </row>
    <row r="10" spans="2:15" x14ac:dyDescent="0.3">
      <c r="B10" s="11" t="s">
        <v>16</v>
      </c>
      <c r="C10" s="4"/>
      <c r="D10" s="27"/>
      <c r="E10" s="28"/>
      <c r="F10" s="124"/>
      <c r="G10" s="73"/>
      <c r="H10" s="129"/>
      <c r="I10" s="121" t="s">
        <v>18</v>
      </c>
      <c r="J10" s="4"/>
      <c r="K10" s="27"/>
      <c r="L10" s="28"/>
      <c r="M10" s="124"/>
      <c r="N10" s="73"/>
      <c r="O10" s="129">
        <f t="shared" si="0"/>
        <v>0</v>
      </c>
    </row>
    <row r="11" spans="2:15" x14ac:dyDescent="0.3">
      <c r="B11" s="8">
        <v>130100</v>
      </c>
      <c r="C11" s="4" t="s">
        <v>33</v>
      </c>
      <c r="D11" s="27">
        <f>'EX2-Postings 2016'!G4</f>
        <v>800000</v>
      </c>
      <c r="E11" s="28"/>
      <c r="F11" s="124">
        <f>D11+E11</f>
        <v>800000</v>
      </c>
      <c r="G11" s="73"/>
      <c r="H11" s="129">
        <f>D11+G11</f>
        <v>800000</v>
      </c>
      <c r="I11" s="4">
        <v>200100</v>
      </c>
      <c r="J11" s="4" t="s">
        <v>3</v>
      </c>
      <c r="K11" s="27">
        <f>-'EX2-Postings 2016'!G5-'EX2-Postings 2016'!G8</f>
        <v>-340000</v>
      </c>
      <c r="L11" s="28"/>
      <c r="M11" s="124">
        <f>K11+L11</f>
        <v>-340000</v>
      </c>
      <c r="N11" s="73"/>
      <c r="O11" s="129">
        <f t="shared" si="0"/>
        <v>-340000</v>
      </c>
    </row>
    <row r="12" spans="2:15" ht="15" thickBot="1" x14ac:dyDescent="0.35">
      <c r="B12" s="7">
        <v>110130</v>
      </c>
      <c r="C12" s="5" t="s">
        <v>2</v>
      </c>
      <c r="D12" s="30">
        <f>'EX2-Postings 2016'!G3</f>
        <v>5000000</v>
      </c>
      <c r="E12" s="31"/>
      <c r="F12" s="125">
        <f>D12+E12</f>
        <v>5000000</v>
      </c>
      <c r="G12" s="105"/>
      <c r="H12" s="130">
        <f>D12+G12</f>
        <v>5000000</v>
      </c>
      <c r="I12" s="5">
        <v>218170</v>
      </c>
      <c r="J12" s="5" t="s">
        <v>13</v>
      </c>
      <c r="K12" s="30">
        <f>-'EX2-Postings 2016'!G13</f>
        <v>-8000</v>
      </c>
      <c r="L12" s="31">
        <f>-'EX2-Postings 2016'!G14</f>
        <v>500</v>
      </c>
      <c r="M12" s="125">
        <f>K12+L12</f>
        <v>-7500</v>
      </c>
      <c r="N12" s="105">
        <f>-'EX2-Postings 2016'!G15</f>
        <v>3000</v>
      </c>
      <c r="O12" s="130">
        <f t="shared" si="0"/>
        <v>-5000</v>
      </c>
    </row>
    <row r="13" spans="2:15" ht="15" thickBot="1" x14ac:dyDescent="0.35">
      <c r="B13" s="106" t="s">
        <v>22</v>
      </c>
      <c r="C13" s="5"/>
      <c r="D13" s="30">
        <f>SUM(D5:D12)</f>
        <v>6106004</v>
      </c>
      <c r="E13" s="31">
        <f>SUM(E5:E12)</f>
        <v>16992</v>
      </c>
      <c r="F13" s="125">
        <f>SUM(F5:F12)</f>
        <v>6122996</v>
      </c>
      <c r="G13" s="105">
        <f>SUM(G5:G12)</f>
        <v>22668</v>
      </c>
      <c r="H13" s="130">
        <f>SUM(H5:H12)</f>
        <v>6128672</v>
      </c>
      <c r="I13" s="107" t="s">
        <v>23</v>
      </c>
      <c r="J13" s="5"/>
      <c r="K13" s="30">
        <f>SUM(K5:K12)</f>
        <v>-5348000</v>
      </c>
      <c r="L13" s="31">
        <f>SUM(L5:L12)</f>
        <v>500</v>
      </c>
      <c r="M13" s="125">
        <f>SUM(M5:M12)</f>
        <v>-5347500</v>
      </c>
      <c r="N13" s="105">
        <f>SUM(N5:N12)</f>
        <v>3000</v>
      </c>
      <c r="O13" s="130">
        <f>SUM(O6:O12)</f>
        <v>-5345000</v>
      </c>
    </row>
    <row r="16" spans="2:15" ht="15" thickBot="1" x14ac:dyDescent="0.35"/>
    <row r="17" spans="2:8" x14ac:dyDescent="0.3">
      <c r="B17" s="154" t="s">
        <v>14</v>
      </c>
      <c r="C17" s="155"/>
      <c r="D17" s="155"/>
      <c r="E17" s="155"/>
      <c r="F17" s="155"/>
      <c r="G17" s="155"/>
      <c r="H17" s="156"/>
    </row>
    <row r="18" spans="2:8" ht="15" thickBot="1" x14ac:dyDescent="0.35">
      <c r="B18" s="58"/>
      <c r="C18" s="42"/>
      <c r="D18" s="18" t="s">
        <v>9</v>
      </c>
      <c r="E18" s="22" t="s">
        <v>10</v>
      </c>
      <c r="F18" s="122" t="s">
        <v>97</v>
      </c>
      <c r="G18" s="20" t="s">
        <v>11</v>
      </c>
      <c r="H18" s="127" t="s">
        <v>98</v>
      </c>
    </row>
    <row r="19" spans="2:8" x14ac:dyDescent="0.3">
      <c r="B19" s="11" t="s">
        <v>19</v>
      </c>
      <c r="C19" s="4"/>
      <c r="D19" s="2"/>
      <c r="E19" s="23"/>
      <c r="F19" s="123"/>
      <c r="G19" s="1"/>
      <c r="H19" s="128"/>
    </row>
    <row r="20" spans="2:8" x14ac:dyDescent="0.3">
      <c r="B20" s="8">
        <v>401300</v>
      </c>
      <c r="C20" s="4" t="s">
        <v>21</v>
      </c>
      <c r="D20" s="27">
        <f>-'EX2-Postings 2016'!G4</f>
        <v>-800000</v>
      </c>
      <c r="E20" s="28"/>
      <c r="F20" s="124">
        <f>D20+E20</f>
        <v>-800000</v>
      </c>
      <c r="G20" s="73"/>
      <c r="H20" s="129">
        <f>D20+G20</f>
        <v>-800000</v>
      </c>
    </row>
    <row r="21" spans="2:8" x14ac:dyDescent="0.3">
      <c r="B21" s="11" t="s">
        <v>20</v>
      </c>
      <c r="C21" s="4"/>
      <c r="D21" s="27"/>
      <c r="E21" s="28"/>
      <c r="F21" s="124"/>
      <c r="G21" s="73"/>
      <c r="H21" s="129">
        <f>D21+G21</f>
        <v>0</v>
      </c>
    </row>
    <row r="22" spans="2:8" x14ac:dyDescent="0.3">
      <c r="B22" s="8">
        <v>607250</v>
      </c>
      <c r="C22" s="4" t="s">
        <v>4</v>
      </c>
      <c r="D22" s="27">
        <f>'EX2-Postings 2016'!G16+'EX2-Postings 2016'!G19</f>
        <v>33996</v>
      </c>
      <c r="E22" s="28">
        <f>'EX2-Postings 2016'!G17+'EX2-Postings 2016'!G20+'EX2-Postings 2016'!G22</f>
        <v>-16992</v>
      </c>
      <c r="F22" s="124">
        <f>D22+E22</f>
        <v>17004</v>
      </c>
      <c r="G22" s="73">
        <f>'EX2-Postings 2016'!G18+'EX2-Postings 2016'!G21+'EX2-Postings 2016'!G23</f>
        <v>-22668</v>
      </c>
      <c r="H22" s="129">
        <f>D22+G22</f>
        <v>11328</v>
      </c>
    </row>
    <row r="23" spans="2:8" ht="15" thickBot="1" x14ac:dyDescent="0.35">
      <c r="B23" s="7">
        <v>618170</v>
      </c>
      <c r="C23" s="5" t="s">
        <v>12</v>
      </c>
      <c r="D23" s="30">
        <f>'EX2-Postings 2016'!G13</f>
        <v>8000</v>
      </c>
      <c r="E23" s="31">
        <f>'EX2-Postings 2016'!G14</f>
        <v>-500</v>
      </c>
      <c r="F23" s="125">
        <f>D23+E23</f>
        <v>7500</v>
      </c>
      <c r="G23" s="105">
        <f>'EX2-Postings 2016'!G15</f>
        <v>-3000</v>
      </c>
      <c r="H23" s="130">
        <f>D23+G23</f>
        <v>5000</v>
      </c>
    </row>
    <row r="24" spans="2:8" ht="15" thickBot="1" x14ac:dyDescent="0.35">
      <c r="B24" s="106" t="s">
        <v>24</v>
      </c>
      <c r="C24" s="5"/>
      <c r="D24" s="30">
        <f>SUM(D19:D23)</f>
        <v>-758004</v>
      </c>
      <c r="E24" s="31">
        <f>SUM(E19:E23)</f>
        <v>-17492</v>
      </c>
      <c r="F24" s="125">
        <f>SUM(F19:F23)</f>
        <v>-775496</v>
      </c>
      <c r="G24" s="105">
        <f>SUM(G19:G23)</f>
        <v>-25668</v>
      </c>
      <c r="H24" s="130">
        <f>SUM(H19:H23)</f>
        <v>-783672</v>
      </c>
    </row>
  </sheetData>
  <mergeCells count="3">
    <mergeCell ref="I3:O3"/>
    <mergeCell ref="B3:H3"/>
    <mergeCell ref="B17:H17"/>
  </mergeCells>
  <pageMargins left="0.7" right="0.7" top="0.78740157499999996" bottom="0.78740157499999996" header="0.3" footer="0.3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K24"/>
  <sheetViews>
    <sheetView workbookViewId="0">
      <selection activeCell="E22" sqref="E22:E24"/>
    </sheetView>
  </sheetViews>
  <sheetFormatPr baseColWidth="10" defaultRowHeight="14.4" x14ac:dyDescent="0.3"/>
  <cols>
    <col min="1" max="1" width="11.5546875" style="41"/>
    <col min="2" max="2" width="15.44140625" style="41" customWidth="1"/>
    <col min="3" max="3" width="11.88671875" style="41" bestFit="1" customWidth="1"/>
    <col min="4" max="4" width="10.109375" style="41" bestFit="1" customWidth="1"/>
    <col min="5" max="5" width="15.33203125" style="41" customWidth="1"/>
    <col min="6" max="6" width="33.21875" style="41" bestFit="1" customWidth="1"/>
    <col min="7" max="7" width="12.109375" style="41" customWidth="1"/>
    <col min="8" max="8" width="10.109375" style="41" customWidth="1"/>
    <col min="9" max="9" width="28.33203125" style="41" customWidth="1"/>
    <col min="10" max="10" width="12.77734375" style="41" customWidth="1"/>
    <col min="11" max="11" width="13.21875" style="41" customWidth="1"/>
    <col min="12" max="12" width="11.5546875" style="41" customWidth="1"/>
    <col min="13" max="16384" width="11.5546875" style="41"/>
  </cols>
  <sheetData>
    <row r="5" spans="2:11" x14ac:dyDescent="0.3">
      <c r="B5" s="133" t="s">
        <v>53</v>
      </c>
      <c r="C5" s="133" t="s">
        <v>54</v>
      </c>
      <c r="D5" s="133" t="s">
        <v>25</v>
      </c>
      <c r="E5" s="133" t="s">
        <v>55</v>
      </c>
      <c r="F5" s="133" t="s">
        <v>56</v>
      </c>
      <c r="G5" s="133" t="s">
        <v>57</v>
      </c>
      <c r="H5" s="133" t="s">
        <v>58</v>
      </c>
      <c r="I5" s="133" t="s">
        <v>90</v>
      </c>
      <c r="J5" s="133" t="s">
        <v>59</v>
      </c>
      <c r="K5" s="133" t="s">
        <v>60</v>
      </c>
    </row>
    <row r="6" spans="2:11" x14ac:dyDescent="0.3">
      <c r="B6" s="134" t="s">
        <v>99</v>
      </c>
      <c r="C6" s="134" t="s">
        <v>100</v>
      </c>
      <c r="D6" s="135">
        <v>42736</v>
      </c>
      <c r="E6" s="134" t="s">
        <v>74</v>
      </c>
      <c r="F6" s="134" t="s">
        <v>3</v>
      </c>
      <c r="G6" s="133"/>
      <c r="H6" s="134" t="s">
        <v>63</v>
      </c>
      <c r="I6" s="136">
        <v>-340000</v>
      </c>
      <c r="J6" s="133"/>
      <c r="K6" s="117" t="s">
        <v>64</v>
      </c>
    </row>
    <row r="7" spans="2:11" x14ac:dyDescent="0.3">
      <c r="B7" s="134" t="s">
        <v>99</v>
      </c>
      <c r="C7" s="134" t="s">
        <v>100</v>
      </c>
      <c r="D7" s="135">
        <v>42736</v>
      </c>
      <c r="E7" s="117" t="s">
        <v>73</v>
      </c>
      <c r="F7" s="117" t="s">
        <v>8</v>
      </c>
      <c r="G7" s="133"/>
      <c r="H7" s="134" t="s">
        <v>63</v>
      </c>
      <c r="I7" s="118">
        <v>-758004</v>
      </c>
      <c r="J7" s="133"/>
      <c r="K7" s="117" t="s">
        <v>64</v>
      </c>
    </row>
    <row r="8" spans="2:11" x14ac:dyDescent="0.3">
      <c r="B8" s="134" t="s">
        <v>99</v>
      </c>
      <c r="C8" s="134" t="s">
        <v>100</v>
      </c>
      <c r="D8" s="135">
        <v>42736</v>
      </c>
      <c r="E8" s="134" t="s">
        <v>72</v>
      </c>
      <c r="F8" s="134" t="s">
        <v>2</v>
      </c>
      <c r="G8" s="133"/>
      <c r="H8" s="134" t="s">
        <v>63</v>
      </c>
      <c r="I8" s="136">
        <v>5000000</v>
      </c>
      <c r="J8" s="133"/>
      <c r="K8" s="117" t="s">
        <v>64</v>
      </c>
    </row>
    <row r="9" spans="2:11" x14ac:dyDescent="0.3">
      <c r="B9" s="134" t="s">
        <v>99</v>
      </c>
      <c r="C9" s="134" t="s">
        <v>100</v>
      </c>
      <c r="D9" s="135">
        <v>42736</v>
      </c>
      <c r="E9" s="134" t="s">
        <v>70</v>
      </c>
      <c r="F9" s="134" t="s">
        <v>71</v>
      </c>
      <c r="G9" s="133"/>
      <c r="H9" s="134" t="s">
        <v>63</v>
      </c>
      <c r="I9" s="136">
        <v>800000</v>
      </c>
      <c r="J9" s="133"/>
      <c r="K9" s="117" t="s">
        <v>64</v>
      </c>
    </row>
    <row r="10" spans="2:11" x14ac:dyDescent="0.3">
      <c r="B10" s="134" t="s">
        <v>99</v>
      </c>
      <c r="C10" s="134" t="s">
        <v>100</v>
      </c>
      <c r="D10" s="135">
        <v>42736</v>
      </c>
      <c r="E10" s="134" t="s">
        <v>69</v>
      </c>
      <c r="F10" s="134" t="s">
        <v>7</v>
      </c>
      <c r="G10" s="133"/>
      <c r="H10" s="134" t="s">
        <v>63</v>
      </c>
      <c r="I10" s="136">
        <v>-5000000</v>
      </c>
      <c r="J10" s="133"/>
      <c r="K10" s="117" t="s">
        <v>64</v>
      </c>
    </row>
    <row r="11" spans="2:11" x14ac:dyDescent="0.3">
      <c r="B11" s="134" t="s">
        <v>99</v>
      </c>
      <c r="C11" s="134" t="s">
        <v>100</v>
      </c>
      <c r="D11" s="135">
        <v>42736</v>
      </c>
      <c r="E11" s="134" t="s">
        <v>67</v>
      </c>
      <c r="F11" s="134" t="s">
        <v>68</v>
      </c>
      <c r="G11" s="133"/>
      <c r="H11" s="134" t="s">
        <v>63</v>
      </c>
      <c r="I11" s="136">
        <v>340000</v>
      </c>
      <c r="J11" s="133"/>
      <c r="K11" s="117" t="s">
        <v>64</v>
      </c>
    </row>
    <row r="12" spans="2:11" x14ac:dyDescent="0.3">
      <c r="B12" s="134" t="s">
        <v>99</v>
      </c>
      <c r="C12" s="134" t="s">
        <v>100</v>
      </c>
      <c r="D12" s="135">
        <v>42736</v>
      </c>
      <c r="E12" s="134" t="s">
        <v>65</v>
      </c>
      <c r="F12" s="134" t="s">
        <v>66</v>
      </c>
      <c r="G12" s="133"/>
      <c r="H12" s="134" t="s">
        <v>63</v>
      </c>
      <c r="I12" s="136">
        <v>-8000</v>
      </c>
      <c r="J12" s="133"/>
      <c r="K12" s="117" t="s">
        <v>64</v>
      </c>
    </row>
    <row r="13" spans="2:11" x14ac:dyDescent="0.3">
      <c r="B13" s="134" t="s">
        <v>99</v>
      </c>
      <c r="C13" s="134" t="s">
        <v>100</v>
      </c>
      <c r="D13" s="135">
        <v>42736</v>
      </c>
      <c r="E13" s="134" t="s">
        <v>61</v>
      </c>
      <c r="F13" s="134" t="s">
        <v>62</v>
      </c>
      <c r="G13" s="133"/>
      <c r="H13" s="134" t="s">
        <v>63</v>
      </c>
      <c r="I13" s="136">
        <v>-33996</v>
      </c>
      <c r="J13" s="133"/>
      <c r="K13" s="117" t="s">
        <v>64</v>
      </c>
    </row>
    <row r="14" spans="2:11" x14ac:dyDescent="0.3">
      <c r="B14" s="134" t="s">
        <v>101</v>
      </c>
      <c r="C14" s="134" t="s">
        <v>100</v>
      </c>
      <c r="D14" s="135">
        <v>42736</v>
      </c>
      <c r="E14" s="119" t="s">
        <v>73</v>
      </c>
      <c r="F14" s="119" t="s">
        <v>8</v>
      </c>
      <c r="G14" s="133"/>
      <c r="H14" s="134" t="s">
        <v>63</v>
      </c>
      <c r="I14" s="120">
        <v>-17492</v>
      </c>
      <c r="J14" s="133"/>
      <c r="K14" s="119" t="s">
        <v>75</v>
      </c>
    </row>
    <row r="15" spans="2:11" x14ac:dyDescent="0.3">
      <c r="B15" s="134" t="s">
        <v>101</v>
      </c>
      <c r="C15" s="134" t="s">
        <v>100</v>
      </c>
      <c r="D15" s="135">
        <v>42736</v>
      </c>
      <c r="E15" s="134" t="s">
        <v>65</v>
      </c>
      <c r="F15" s="134" t="s">
        <v>66</v>
      </c>
      <c r="G15" s="133"/>
      <c r="H15" s="134" t="s">
        <v>63</v>
      </c>
      <c r="I15" s="136">
        <v>500</v>
      </c>
      <c r="J15" s="133"/>
      <c r="K15" s="119" t="s">
        <v>75</v>
      </c>
    </row>
    <row r="16" spans="2:11" x14ac:dyDescent="0.3">
      <c r="B16" s="134" t="s">
        <v>101</v>
      </c>
      <c r="C16" s="134" t="s">
        <v>100</v>
      </c>
      <c r="D16" s="135">
        <v>42736</v>
      </c>
      <c r="E16" s="134" t="s">
        <v>61</v>
      </c>
      <c r="F16" s="134" t="s">
        <v>62</v>
      </c>
      <c r="G16" s="133"/>
      <c r="H16" s="134" t="s">
        <v>63</v>
      </c>
      <c r="I16" s="136">
        <v>16992</v>
      </c>
      <c r="J16" s="133"/>
      <c r="K16" s="119" t="s">
        <v>75</v>
      </c>
    </row>
    <row r="17" spans="2:11" x14ac:dyDescent="0.3">
      <c r="B17" s="134" t="s">
        <v>102</v>
      </c>
      <c r="C17" s="134" t="s">
        <v>100</v>
      </c>
      <c r="D17" s="135">
        <v>42736</v>
      </c>
      <c r="E17" s="137" t="s">
        <v>73</v>
      </c>
      <c r="F17" s="137" t="s">
        <v>8</v>
      </c>
      <c r="G17" s="133"/>
      <c r="H17" s="134" t="s">
        <v>63</v>
      </c>
      <c r="I17" s="132">
        <v>-25668</v>
      </c>
      <c r="J17" s="133"/>
      <c r="K17" s="137" t="s">
        <v>76</v>
      </c>
    </row>
    <row r="18" spans="2:11" x14ac:dyDescent="0.3">
      <c r="B18" s="134" t="s">
        <v>102</v>
      </c>
      <c r="C18" s="134" t="s">
        <v>100</v>
      </c>
      <c r="D18" s="135">
        <v>42736</v>
      </c>
      <c r="E18" s="134" t="s">
        <v>65</v>
      </c>
      <c r="F18" s="134" t="s">
        <v>66</v>
      </c>
      <c r="G18" s="133"/>
      <c r="H18" s="134" t="s">
        <v>63</v>
      </c>
      <c r="I18" s="136">
        <v>3000</v>
      </c>
      <c r="J18" s="133"/>
      <c r="K18" s="137" t="s">
        <v>76</v>
      </c>
    </row>
    <row r="19" spans="2:11" x14ac:dyDescent="0.3">
      <c r="B19" s="134" t="s">
        <v>102</v>
      </c>
      <c r="C19" s="134" t="s">
        <v>100</v>
      </c>
      <c r="D19" s="135">
        <v>42736</v>
      </c>
      <c r="E19" s="134" t="s">
        <v>61</v>
      </c>
      <c r="F19" s="134" t="s">
        <v>62</v>
      </c>
      <c r="G19" s="133"/>
      <c r="H19" s="134" t="s">
        <v>63</v>
      </c>
      <c r="I19" s="136">
        <v>22668</v>
      </c>
      <c r="J19" s="133"/>
      <c r="K19" s="137" t="s">
        <v>76</v>
      </c>
    </row>
    <row r="22" spans="2:11" x14ac:dyDescent="0.3">
      <c r="E22" s="170" t="s">
        <v>40</v>
      </c>
      <c r="F22" s="170"/>
      <c r="G22" s="170"/>
      <c r="H22" s="170"/>
      <c r="I22" s="171">
        <f>I7+I14</f>
        <v>-775496</v>
      </c>
    </row>
    <row r="24" spans="2:11" x14ac:dyDescent="0.3">
      <c r="E24" s="172" t="s">
        <v>86</v>
      </c>
      <c r="F24" s="172"/>
      <c r="G24" s="172"/>
      <c r="H24" s="172"/>
      <c r="I24" s="173">
        <f>I7+I17</f>
        <v>-783672</v>
      </c>
    </row>
  </sheetData>
  <pageMargins left="0.7" right="0.7" top="0.78740157499999996" bottom="0.78740157499999996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4"/>
  <sheetViews>
    <sheetView zoomScale="90" zoomScaleNormal="90" workbookViewId="0">
      <selection activeCell="G27" sqref="G27"/>
    </sheetView>
  </sheetViews>
  <sheetFormatPr baseColWidth="10" defaultRowHeight="14.4" x14ac:dyDescent="0.3"/>
  <cols>
    <col min="1" max="1" width="2.6640625" style="41" customWidth="1"/>
    <col min="2" max="2" width="11.5546875" style="41"/>
    <col min="3" max="3" width="28.88671875" style="41" bestFit="1" customWidth="1"/>
    <col min="4" max="4" width="14.21875" style="41" bestFit="1" customWidth="1"/>
    <col min="5" max="5" width="12.6640625" style="41" bestFit="1" customWidth="1"/>
    <col min="6" max="6" width="12.6640625" style="41" customWidth="1"/>
    <col min="7" max="7" width="12.6640625" style="41" bestFit="1" customWidth="1"/>
    <col min="8" max="8" width="12.6640625" style="41" customWidth="1"/>
    <col min="9" max="9" width="11.5546875" style="41"/>
    <col min="10" max="10" width="24.6640625" style="41" bestFit="1" customWidth="1"/>
    <col min="11" max="11" width="14.88671875" style="41" bestFit="1" customWidth="1"/>
    <col min="12" max="12" width="13.33203125" style="41" bestFit="1" customWidth="1"/>
    <col min="13" max="13" width="13.33203125" style="41" customWidth="1"/>
    <col min="14" max="14" width="13.33203125" style="41" bestFit="1" customWidth="1"/>
    <col min="15" max="15" width="13.33203125" style="41" customWidth="1"/>
    <col min="16" max="17" width="11.5546875" style="41"/>
    <col min="18" max="18" width="22.33203125" style="41" bestFit="1" customWidth="1"/>
    <col min="19" max="21" width="11.5546875" style="41"/>
    <col min="22" max="22" width="13.88671875" style="41" bestFit="1" customWidth="1"/>
    <col min="23" max="23" width="46.5546875" style="41" bestFit="1" customWidth="1"/>
    <col min="24" max="16384" width="11.5546875" style="41"/>
  </cols>
  <sheetData>
    <row r="1" spans="2:15" x14ac:dyDescent="0.3">
      <c r="B1" s="138">
        <v>42736</v>
      </c>
    </row>
    <row r="2" spans="2:15" ht="15" thickBot="1" x14ac:dyDescent="0.35"/>
    <row r="3" spans="2:15" x14ac:dyDescent="0.3">
      <c r="B3" s="154" t="s">
        <v>5</v>
      </c>
      <c r="C3" s="155"/>
      <c r="D3" s="155"/>
      <c r="E3" s="155"/>
      <c r="F3" s="155"/>
      <c r="G3" s="155"/>
      <c r="H3" s="156"/>
      <c r="I3" s="155" t="s">
        <v>6</v>
      </c>
      <c r="J3" s="155"/>
      <c r="K3" s="155"/>
      <c r="L3" s="155"/>
      <c r="M3" s="155"/>
      <c r="N3" s="155"/>
      <c r="O3" s="156"/>
    </row>
    <row r="4" spans="2:15" ht="15" thickBot="1" x14ac:dyDescent="0.35">
      <c r="B4" s="58"/>
      <c r="C4" s="42"/>
      <c r="D4" s="18" t="s">
        <v>9</v>
      </c>
      <c r="E4" s="22" t="s">
        <v>10</v>
      </c>
      <c r="F4" s="122" t="s">
        <v>97</v>
      </c>
      <c r="G4" s="20" t="s">
        <v>11</v>
      </c>
      <c r="H4" s="127" t="s">
        <v>98</v>
      </c>
      <c r="I4" s="42"/>
      <c r="J4" s="42"/>
      <c r="K4" s="18" t="s">
        <v>9</v>
      </c>
      <c r="L4" s="22" t="s">
        <v>10</v>
      </c>
      <c r="M4" s="122" t="s">
        <v>97</v>
      </c>
      <c r="N4" s="20" t="s">
        <v>11</v>
      </c>
      <c r="O4" s="127" t="s">
        <v>98</v>
      </c>
    </row>
    <row r="5" spans="2:15" x14ac:dyDescent="0.3">
      <c r="B5" s="11" t="s">
        <v>15</v>
      </c>
      <c r="C5" s="4"/>
      <c r="D5" s="2"/>
      <c r="E5" s="23"/>
      <c r="F5" s="123"/>
      <c r="G5" s="1"/>
      <c r="H5" s="128"/>
      <c r="I5" s="121" t="s">
        <v>17</v>
      </c>
      <c r="J5" s="4"/>
      <c r="K5" s="19"/>
      <c r="L5" s="24"/>
      <c r="M5" s="126"/>
      <c r="N5" s="74"/>
      <c r="O5" s="131"/>
    </row>
    <row r="6" spans="2:15" x14ac:dyDescent="0.3">
      <c r="B6" s="8">
        <v>180150</v>
      </c>
      <c r="C6" s="4" t="s">
        <v>0</v>
      </c>
      <c r="D6" s="27">
        <f>'EX2-Postings 2016'!G5+'EX2-Postings 2016'!G8</f>
        <v>340000</v>
      </c>
      <c r="E6" s="28">
        <f>'EX2-Postings 2016'!G6+'EX2-Postings 2016'!G9+'EX2-Postings 2016'!G11</f>
        <v>0</v>
      </c>
      <c r="F6" s="124">
        <f>D6+E6</f>
        <v>340000</v>
      </c>
      <c r="G6" s="73">
        <f>'EX2-Postings 2016'!G7+'EX2-Postings 2016'!G10+'EX2-Postings 2016'!G12</f>
        <v>0</v>
      </c>
      <c r="H6" s="129">
        <f>D6+G6</f>
        <v>340000</v>
      </c>
      <c r="I6" s="4">
        <v>300110</v>
      </c>
      <c r="J6" s="4" t="s">
        <v>7</v>
      </c>
      <c r="K6" s="36">
        <f>-'EX2-Postings 2016'!G3</f>
        <v>-5000000</v>
      </c>
      <c r="L6" s="28"/>
      <c r="M6" s="124">
        <f>K6+L6</f>
        <v>-5000000</v>
      </c>
      <c r="N6" s="73"/>
      <c r="O6" s="129">
        <f t="shared" ref="O6:O12" si="0">K6+N6</f>
        <v>-5000000</v>
      </c>
    </row>
    <row r="7" spans="2:15" x14ac:dyDescent="0.3">
      <c r="B7" s="8">
        <v>180250</v>
      </c>
      <c r="C7" s="4" t="s">
        <v>1</v>
      </c>
      <c r="D7" s="27">
        <f>-'EX2-Postings 2016'!G16-'EX2-Postings 2016'!G19</f>
        <v>-33996</v>
      </c>
      <c r="E7" s="28">
        <f>-'EX2-Postings 2016'!G17-'EX2-Postings 2016'!G20-'EX2-Postings 2016'!G22</f>
        <v>16992</v>
      </c>
      <c r="F7" s="124">
        <f>D7+E7</f>
        <v>-17004</v>
      </c>
      <c r="G7" s="73">
        <f>-'EX2-Postings 2016'!G18-'EX2-Postings 2016'!G21-'EX2-Postings 2016'!G23</f>
        <v>22668</v>
      </c>
      <c r="H7" s="129">
        <f>D7+G7</f>
        <v>-11328</v>
      </c>
      <c r="I7" s="4">
        <v>300160</v>
      </c>
      <c r="J7" s="4" t="s">
        <v>8</v>
      </c>
      <c r="K7" s="27">
        <f>Tabelle3[[#This Row],[Amount in transaction currency]]</f>
        <v>-758004</v>
      </c>
      <c r="L7" s="28">
        <f>'YE2016 Voucher'!I14</f>
        <v>-17492</v>
      </c>
      <c r="M7" s="124">
        <f>K7+L7</f>
        <v>-775496</v>
      </c>
      <c r="N7" s="73">
        <f>'YE2016 Voucher'!I17</f>
        <v>-25668</v>
      </c>
      <c r="O7" s="129">
        <f t="shared" si="0"/>
        <v>-783672</v>
      </c>
    </row>
    <row r="8" spans="2:15" x14ac:dyDescent="0.3">
      <c r="B8" s="8"/>
      <c r="C8" s="4"/>
      <c r="D8" s="27"/>
      <c r="E8" s="28"/>
      <c r="F8" s="124"/>
      <c r="G8" s="73"/>
      <c r="H8" s="129"/>
      <c r="I8" s="4">
        <v>900001</v>
      </c>
      <c r="J8" s="4" t="s">
        <v>84</v>
      </c>
      <c r="K8" s="27"/>
      <c r="L8" s="28">
        <f>-'EX2-Postings 2016'!G6-'EX2-Postings 2016'!G9-'EX2-Postings 2016'!G11</f>
        <v>0</v>
      </c>
      <c r="M8" s="124">
        <f>K8+L8</f>
        <v>0</v>
      </c>
      <c r="N8" s="73"/>
      <c r="O8" s="129">
        <f t="shared" si="0"/>
        <v>0</v>
      </c>
    </row>
    <row r="9" spans="2:15" x14ac:dyDescent="0.3">
      <c r="B9" s="8"/>
      <c r="C9" s="4"/>
      <c r="D9" s="27"/>
      <c r="E9" s="28"/>
      <c r="F9" s="124"/>
      <c r="G9" s="73"/>
      <c r="H9" s="129"/>
      <c r="I9" s="4">
        <v>900002</v>
      </c>
      <c r="J9" s="4" t="s">
        <v>85</v>
      </c>
      <c r="K9" s="27"/>
      <c r="L9" s="28"/>
      <c r="M9" s="124">
        <f>K9+L9</f>
        <v>0</v>
      </c>
      <c r="N9" s="73">
        <f>-'EX2-Postings 2016'!G7-'EX2-Postings 2016'!G10-'EX2-Postings 2016'!G12</f>
        <v>0</v>
      </c>
      <c r="O9" s="129">
        <f t="shared" si="0"/>
        <v>0</v>
      </c>
    </row>
    <row r="10" spans="2:15" x14ac:dyDescent="0.3">
      <c r="B10" s="11" t="s">
        <v>16</v>
      </c>
      <c r="C10" s="4"/>
      <c r="D10" s="27"/>
      <c r="E10" s="28"/>
      <c r="F10" s="124"/>
      <c r="G10" s="73"/>
      <c r="H10" s="129"/>
      <c r="I10" s="121" t="s">
        <v>18</v>
      </c>
      <c r="J10" s="4"/>
      <c r="K10" s="27"/>
      <c r="L10" s="28"/>
      <c r="M10" s="124"/>
      <c r="N10" s="73"/>
      <c r="O10" s="129">
        <f t="shared" si="0"/>
        <v>0</v>
      </c>
    </row>
    <row r="11" spans="2:15" x14ac:dyDescent="0.3">
      <c r="B11" s="8">
        <v>130100</v>
      </c>
      <c r="C11" s="4" t="s">
        <v>33</v>
      </c>
      <c r="D11" s="27">
        <f>'EX2-Postings 2016'!G4</f>
        <v>800000</v>
      </c>
      <c r="E11" s="28"/>
      <c r="F11" s="124">
        <f>D11+E11</f>
        <v>800000</v>
      </c>
      <c r="G11" s="73"/>
      <c r="H11" s="129">
        <f>D11+G11</f>
        <v>800000</v>
      </c>
      <c r="I11" s="4">
        <v>200100</v>
      </c>
      <c r="J11" s="4" t="s">
        <v>3</v>
      </c>
      <c r="K11" s="27">
        <f>-'EX2-Postings 2016'!G5-'EX2-Postings 2016'!G8</f>
        <v>-340000</v>
      </c>
      <c r="L11" s="28"/>
      <c r="M11" s="124">
        <f>K11+L11</f>
        <v>-340000</v>
      </c>
      <c r="N11" s="73"/>
      <c r="O11" s="129">
        <f t="shared" si="0"/>
        <v>-340000</v>
      </c>
    </row>
    <row r="12" spans="2:15" ht="15" thickBot="1" x14ac:dyDescent="0.35">
      <c r="B12" s="7">
        <v>110130</v>
      </c>
      <c r="C12" s="5" t="s">
        <v>2</v>
      </c>
      <c r="D12" s="30">
        <f>'EX2-Postings 2016'!G3</f>
        <v>5000000</v>
      </c>
      <c r="E12" s="31"/>
      <c r="F12" s="125">
        <f>D12+E12</f>
        <v>5000000</v>
      </c>
      <c r="G12" s="105"/>
      <c r="H12" s="130">
        <f>D12+G12</f>
        <v>5000000</v>
      </c>
      <c r="I12" s="5">
        <v>218170</v>
      </c>
      <c r="J12" s="5" t="s">
        <v>13</v>
      </c>
      <c r="K12" s="30">
        <f>-'EX2-Postings 2016'!G13</f>
        <v>-8000</v>
      </c>
      <c r="L12" s="31">
        <f>-'EX2-Postings 2016'!G14</f>
        <v>500</v>
      </c>
      <c r="M12" s="125">
        <f>K12+L12</f>
        <v>-7500</v>
      </c>
      <c r="N12" s="105">
        <f>-'EX2-Postings 2016'!G15</f>
        <v>3000</v>
      </c>
      <c r="O12" s="130">
        <f t="shared" si="0"/>
        <v>-5000</v>
      </c>
    </row>
    <row r="13" spans="2:15" ht="15" thickBot="1" x14ac:dyDescent="0.35">
      <c r="B13" s="106" t="s">
        <v>22</v>
      </c>
      <c r="C13" s="5"/>
      <c r="D13" s="30">
        <f>SUM(D5:D12)</f>
        <v>6106004</v>
      </c>
      <c r="E13" s="31">
        <f>SUM(E5:E12)</f>
        <v>16992</v>
      </c>
      <c r="F13" s="125">
        <f>SUM(F5:F12)</f>
        <v>6122996</v>
      </c>
      <c r="G13" s="105">
        <f>SUM(G5:G12)</f>
        <v>22668</v>
      </c>
      <c r="H13" s="130">
        <f>SUM(H5:H12)</f>
        <v>6128672</v>
      </c>
      <c r="I13" s="107" t="s">
        <v>23</v>
      </c>
      <c r="J13" s="5"/>
      <c r="K13" s="30">
        <f>SUM(K5:K12)</f>
        <v>-6106004</v>
      </c>
      <c r="L13" s="31">
        <f>SUM(L5:L12)</f>
        <v>-16992</v>
      </c>
      <c r="M13" s="125">
        <f>SUM(M5:M12)</f>
        <v>-6122996</v>
      </c>
      <c r="N13" s="105">
        <f>SUM(N5:N12)</f>
        <v>-22668</v>
      </c>
      <c r="O13" s="130">
        <f>SUM(O6:O12)</f>
        <v>-6128672</v>
      </c>
    </row>
    <row r="16" spans="2:15" ht="15" thickBot="1" x14ac:dyDescent="0.35"/>
    <row r="17" spans="2:8" x14ac:dyDescent="0.3">
      <c r="B17" s="154" t="s">
        <v>14</v>
      </c>
      <c r="C17" s="155"/>
      <c r="D17" s="155"/>
      <c r="E17" s="155"/>
      <c r="F17" s="155"/>
      <c r="G17" s="155"/>
      <c r="H17" s="156"/>
    </row>
    <row r="18" spans="2:8" ht="15" thickBot="1" x14ac:dyDescent="0.35">
      <c r="B18" s="58"/>
      <c r="C18" s="42"/>
      <c r="D18" s="18" t="s">
        <v>9</v>
      </c>
      <c r="E18" s="22" t="s">
        <v>10</v>
      </c>
      <c r="F18" s="122" t="s">
        <v>97</v>
      </c>
      <c r="G18" s="20" t="s">
        <v>11</v>
      </c>
      <c r="H18" s="127" t="s">
        <v>98</v>
      </c>
    </row>
    <row r="19" spans="2:8" x14ac:dyDescent="0.3">
      <c r="B19" s="11" t="s">
        <v>19</v>
      </c>
      <c r="C19" s="4"/>
      <c r="D19" s="2"/>
      <c r="E19" s="23"/>
      <c r="F19" s="123"/>
      <c r="G19" s="1"/>
      <c r="H19" s="128"/>
    </row>
    <row r="20" spans="2:8" x14ac:dyDescent="0.3">
      <c r="B20" s="8">
        <v>401300</v>
      </c>
      <c r="C20" s="4" t="s">
        <v>21</v>
      </c>
      <c r="D20" s="27"/>
      <c r="E20" s="28"/>
      <c r="F20" s="124"/>
      <c r="G20" s="73"/>
      <c r="H20" s="129"/>
    </row>
    <row r="21" spans="2:8" x14ac:dyDescent="0.3">
      <c r="B21" s="11" t="s">
        <v>20</v>
      </c>
      <c r="C21" s="4"/>
      <c r="D21" s="27"/>
      <c r="E21" s="28"/>
      <c r="F21" s="124"/>
      <c r="G21" s="73"/>
      <c r="H21" s="129"/>
    </row>
    <row r="22" spans="2:8" x14ac:dyDescent="0.3">
      <c r="B22" s="8">
        <v>607250</v>
      </c>
      <c r="C22" s="4" t="s">
        <v>4</v>
      </c>
      <c r="D22" s="27"/>
      <c r="E22" s="28"/>
      <c r="F22" s="124"/>
      <c r="G22" s="73"/>
      <c r="H22" s="129"/>
    </row>
    <row r="23" spans="2:8" ht="15" thickBot="1" x14ac:dyDescent="0.35">
      <c r="B23" s="7">
        <v>618170</v>
      </c>
      <c r="C23" s="5" t="s">
        <v>12</v>
      </c>
      <c r="D23" s="30"/>
      <c r="E23" s="31"/>
      <c r="F23" s="125"/>
      <c r="G23" s="105"/>
      <c r="H23" s="130"/>
    </row>
    <row r="24" spans="2:8" ht="15" thickBot="1" x14ac:dyDescent="0.35">
      <c r="B24" s="106" t="s">
        <v>24</v>
      </c>
      <c r="C24" s="5"/>
      <c r="D24" s="30">
        <f>SUM(D19:D23)</f>
        <v>0</v>
      </c>
      <c r="E24" s="31">
        <f>SUM(E19:E23)</f>
        <v>0</v>
      </c>
      <c r="F24" s="125">
        <f>SUM(F19:F23)</f>
        <v>0</v>
      </c>
      <c r="G24" s="105">
        <f>SUM(G19:G23)</f>
        <v>0</v>
      </c>
      <c r="H24" s="130">
        <f>SUM(H19:H23)</f>
        <v>0</v>
      </c>
    </row>
  </sheetData>
  <mergeCells count="3">
    <mergeCell ref="B3:H3"/>
    <mergeCell ref="I3:O3"/>
    <mergeCell ref="B17:H17"/>
  </mergeCells>
  <pageMargins left="0.7" right="0.7" top="0.78740157499999996" bottom="0.78740157499999996" header="0.3" footer="0.3"/>
  <pageSetup paperSize="9"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zoomScale="126" zoomScaleNormal="126" workbookViewId="0">
      <selection activeCell="E16" sqref="E16"/>
    </sheetView>
  </sheetViews>
  <sheetFormatPr baseColWidth="10" defaultRowHeight="14.4" x14ac:dyDescent="0.3"/>
  <cols>
    <col min="1" max="1" width="1.33203125" style="41" customWidth="1"/>
    <col min="2" max="2" width="11.5546875" style="41"/>
    <col min="3" max="3" width="28.88671875" style="41" bestFit="1" customWidth="1"/>
    <col min="4" max="4" width="23.5546875" style="41" customWidth="1"/>
    <col min="5" max="5" width="25.5546875" style="41" customWidth="1"/>
    <col min="6" max="6" width="11.5546875" style="41"/>
    <col min="7" max="7" width="14.88671875" style="41" bestFit="1" customWidth="1"/>
    <col min="8" max="8" width="18.33203125" style="41" bestFit="1" customWidth="1"/>
    <col min="9" max="12" width="11.5546875" style="41"/>
    <col min="13" max="13" width="22.33203125" style="41" bestFit="1" customWidth="1"/>
    <col min="14" max="16" width="11.5546875" style="41"/>
    <col min="17" max="17" width="13.88671875" style="41" bestFit="1" customWidth="1"/>
    <col min="18" max="18" width="46.5546875" style="41" bestFit="1" customWidth="1"/>
    <col min="19" max="16384" width="11.5546875" style="41"/>
  </cols>
  <sheetData>
    <row r="1" spans="1:16" ht="15" thickBot="1" x14ac:dyDescent="0.35"/>
    <row r="2" spans="1:16" customFormat="1" x14ac:dyDescent="0.3">
      <c r="A2" s="41"/>
      <c r="B2" s="157" t="s">
        <v>25</v>
      </c>
      <c r="C2" s="158" t="s">
        <v>26</v>
      </c>
      <c r="D2" s="158" t="s">
        <v>28</v>
      </c>
      <c r="E2" s="158" t="s">
        <v>29</v>
      </c>
      <c r="F2" s="158" t="s">
        <v>30</v>
      </c>
      <c r="G2" s="158" t="s">
        <v>31</v>
      </c>
      <c r="H2" s="158" t="s">
        <v>34</v>
      </c>
      <c r="I2" s="41"/>
      <c r="J2" s="41"/>
      <c r="K2" s="41"/>
      <c r="L2" s="41"/>
      <c r="M2" s="41"/>
      <c r="N2" s="41"/>
      <c r="O2" s="41"/>
      <c r="P2" s="41"/>
    </row>
    <row r="3" spans="1:16" customFormat="1" x14ac:dyDescent="0.3">
      <c r="A3" s="41"/>
      <c r="B3" s="159">
        <v>42768</v>
      </c>
      <c r="C3" s="160" t="s">
        <v>87</v>
      </c>
      <c r="D3" s="40">
        <v>180260</v>
      </c>
      <c r="E3" s="40">
        <v>607260</v>
      </c>
      <c r="F3" s="83" t="s">
        <v>9</v>
      </c>
      <c r="G3" s="26">
        <v>1000</v>
      </c>
      <c r="H3" s="115"/>
      <c r="I3" s="41"/>
      <c r="J3" s="41"/>
      <c r="K3" s="41"/>
      <c r="L3" s="41"/>
      <c r="M3" s="41"/>
      <c r="N3" s="41"/>
      <c r="O3" s="41"/>
      <c r="P3" s="41"/>
    </row>
    <row r="4" spans="1:16" x14ac:dyDescent="0.3">
      <c r="B4" s="159"/>
      <c r="C4" s="160"/>
      <c r="D4" s="161">
        <v>180260</v>
      </c>
      <c r="E4" s="161">
        <v>607260</v>
      </c>
      <c r="F4" s="161" t="s">
        <v>10</v>
      </c>
      <c r="G4" s="165">
        <f>-G3</f>
        <v>-1000</v>
      </c>
      <c r="H4" s="161" t="s">
        <v>77</v>
      </c>
    </row>
    <row r="5" spans="1:16" x14ac:dyDescent="0.3">
      <c r="B5" s="159"/>
      <c r="C5" s="160"/>
      <c r="D5" s="162">
        <v>180260</v>
      </c>
      <c r="E5" s="162">
        <v>607260</v>
      </c>
      <c r="F5" s="162" t="s">
        <v>11</v>
      </c>
      <c r="G5" s="166">
        <f>G4</f>
        <v>-1000</v>
      </c>
      <c r="H5" s="162" t="str">
        <f>H4</f>
        <v>Reversal CUR posting</v>
      </c>
    </row>
    <row r="6" spans="1:16" x14ac:dyDescent="0.3">
      <c r="B6" s="163">
        <v>42797</v>
      </c>
      <c r="C6" s="164" t="s">
        <v>104</v>
      </c>
      <c r="D6" s="115">
        <v>607250</v>
      </c>
      <c r="E6" s="115">
        <v>180150</v>
      </c>
      <c r="F6" s="83" t="s">
        <v>9</v>
      </c>
      <c r="G6" s="26">
        <v>226004</v>
      </c>
      <c r="H6" s="115"/>
    </row>
    <row r="7" spans="1:16" x14ac:dyDescent="0.3">
      <c r="B7" s="163"/>
      <c r="C7" s="164"/>
      <c r="D7" s="115">
        <v>607250</v>
      </c>
      <c r="E7" s="115">
        <v>180150</v>
      </c>
      <c r="F7" s="21" t="s">
        <v>10</v>
      </c>
      <c r="G7" s="26">
        <v>237496</v>
      </c>
      <c r="H7" s="115"/>
    </row>
    <row r="8" spans="1:16" x14ac:dyDescent="0.3">
      <c r="B8" s="163"/>
      <c r="C8" s="164"/>
      <c r="D8" s="115">
        <v>607250</v>
      </c>
      <c r="E8" s="115">
        <v>180150</v>
      </c>
      <c r="F8" s="13" t="s">
        <v>11</v>
      </c>
      <c r="G8" s="26">
        <v>241672</v>
      </c>
      <c r="H8" s="115"/>
    </row>
    <row r="9" spans="1:16" x14ac:dyDescent="0.3">
      <c r="B9" s="163"/>
      <c r="C9" s="164"/>
      <c r="D9" s="161">
        <v>607250</v>
      </c>
      <c r="E9" s="161">
        <v>180150</v>
      </c>
      <c r="F9" s="161" t="s">
        <v>10</v>
      </c>
      <c r="G9" s="165">
        <f>-G6</f>
        <v>-226004</v>
      </c>
      <c r="H9" s="161" t="s">
        <v>77</v>
      </c>
    </row>
    <row r="10" spans="1:16" x14ac:dyDescent="0.3">
      <c r="B10" s="163"/>
      <c r="C10" s="164"/>
      <c r="D10" s="162">
        <v>607250</v>
      </c>
      <c r="E10" s="162">
        <v>180150</v>
      </c>
      <c r="F10" s="162" t="s">
        <v>11</v>
      </c>
      <c r="G10" s="166">
        <f>G9</f>
        <v>-226004</v>
      </c>
      <c r="H10" s="162" t="str">
        <f>H9</f>
        <v>Reversal CUR posting</v>
      </c>
    </row>
  </sheetData>
  <mergeCells count="4">
    <mergeCell ref="C3:C5"/>
    <mergeCell ref="B3:B5"/>
    <mergeCell ref="C6:C10"/>
    <mergeCell ref="B6:B10"/>
  </mergeCells>
  <pageMargins left="0.7" right="0.7" top="0.78740157499999996" bottom="0.78740157499999996" header="0.3" footer="0.3"/>
  <pageSetup paperSize="9" orientation="portrait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5"/>
  <sheetViews>
    <sheetView zoomScale="90" zoomScaleNormal="90" workbookViewId="0">
      <selection activeCell="M17" sqref="M17"/>
    </sheetView>
  </sheetViews>
  <sheetFormatPr baseColWidth="10" defaultRowHeight="14.4" x14ac:dyDescent="0.3"/>
  <cols>
    <col min="1" max="1" width="2.6640625" style="41" customWidth="1"/>
    <col min="2" max="2" width="11.5546875" style="41"/>
    <col min="3" max="3" width="28.88671875" style="41" bestFit="1" customWidth="1"/>
    <col min="4" max="4" width="14.21875" style="41" bestFit="1" customWidth="1"/>
    <col min="5" max="5" width="12.6640625" style="41" bestFit="1" customWidth="1"/>
    <col min="6" max="6" width="12.6640625" style="41" customWidth="1"/>
    <col min="7" max="7" width="12.6640625" style="41" bestFit="1" customWidth="1"/>
    <col min="8" max="8" width="12.6640625" style="41" customWidth="1"/>
    <col min="9" max="9" width="11.5546875" style="41"/>
    <col min="10" max="10" width="24.6640625" style="41" bestFit="1" customWidth="1"/>
    <col min="11" max="11" width="14.88671875" style="41" bestFit="1" customWidth="1"/>
    <col min="12" max="12" width="13.33203125" style="41" bestFit="1" customWidth="1"/>
    <col min="13" max="13" width="13.33203125" style="41" customWidth="1"/>
    <col min="14" max="14" width="13.33203125" style="41" bestFit="1" customWidth="1"/>
    <col min="15" max="15" width="13.33203125" style="41" customWidth="1"/>
    <col min="16" max="17" width="11.5546875" style="41"/>
    <col min="18" max="18" width="22.33203125" style="41" bestFit="1" customWidth="1"/>
    <col min="19" max="21" width="11.5546875" style="41"/>
    <col min="22" max="22" width="13.88671875" style="41" bestFit="1" customWidth="1"/>
    <col min="23" max="23" width="46.5546875" style="41" bestFit="1" customWidth="1"/>
    <col min="24" max="16384" width="11.5546875" style="41"/>
  </cols>
  <sheetData>
    <row r="1" spans="2:15" x14ac:dyDescent="0.3">
      <c r="B1" s="138">
        <v>43100</v>
      </c>
    </row>
    <row r="2" spans="2:15" ht="15" thickBot="1" x14ac:dyDescent="0.35"/>
    <row r="3" spans="2:15" x14ac:dyDescent="0.3">
      <c r="B3" s="154" t="s">
        <v>5</v>
      </c>
      <c r="C3" s="155"/>
      <c r="D3" s="155"/>
      <c r="E3" s="155"/>
      <c r="F3" s="155"/>
      <c r="G3" s="155"/>
      <c r="H3" s="156"/>
      <c r="I3" s="155" t="s">
        <v>6</v>
      </c>
      <c r="J3" s="155"/>
      <c r="K3" s="155"/>
      <c r="L3" s="155"/>
      <c r="M3" s="155"/>
      <c r="N3" s="155"/>
      <c r="O3" s="156"/>
    </row>
    <row r="4" spans="2:15" ht="15" thickBot="1" x14ac:dyDescent="0.35">
      <c r="B4" s="58"/>
      <c r="C4" s="42"/>
      <c r="D4" s="18" t="s">
        <v>9</v>
      </c>
      <c r="E4" s="22" t="s">
        <v>10</v>
      </c>
      <c r="F4" s="122" t="s">
        <v>97</v>
      </c>
      <c r="G4" s="20" t="s">
        <v>11</v>
      </c>
      <c r="H4" s="127" t="s">
        <v>98</v>
      </c>
      <c r="I4" s="42"/>
      <c r="J4" s="42"/>
      <c r="K4" s="18" t="s">
        <v>9</v>
      </c>
      <c r="L4" s="22" t="s">
        <v>10</v>
      </c>
      <c r="M4" s="122" t="s">
        <v>97</v>
      </c>
      <c r="N4" s="20" t="s">
        <v>11</v>
      </c>
      <c r="O4" s="127" t="s">
        <v>98</v>
      </c>
    </row>
    <row r="5" spans="2:15" x14ac:dyDescent="0.3">
      <c r="B5" s="11" t="s">
        <v>15</v>
      </c>
      <c r="C5" s="4"/>
      <c r="D5" s="2"/>
      <c r="E5" s="23"/>
      <c r="F5" s="123"/>
      <c r="G5" s="1"/>
      <c r="H5" s="128"/>
      <c r="I5" s="121" t="s">
        <v>17</v>
      </c>
      <c r="J5" s="4"/>
      <c r="K5" s="19"/>
      <c r="L5" s="24"/>
      <c r="M5" s="126"/>
      <c r="N5" s="74"/>
      <c r="O5" s="131"/>
    </row>
    <row r="6" spans="2:15" x14ac:dyDescent="0.3">
      <c r="B6" s="8">
        <v>180150</v>
      </c>
      <c r="C6" s="4" t="s">
        <v>0</v>
      </c>
      <c r="D6" s="27">
        <f>'EX2-Postings 2016'!G5+'EX2-Postings 2016'!G8-'EX2-Postings 2017'!G6</f>
        <v>113996</v>
      </c>
      <c r="E6" s="28">
        <f>'EX2-Postings 2016'!G6+'EX2-Postings 2016'!G9+'EX2-Postings 2016'!G11-'EX2-Postings 2017'!G7-'EX2-Postings 2017'!G9</f>
        <v>-11492</v>
      </c>
      <c r="F6" s="124">
        <f>D6+E6</f>
        <v>102504</v>
      </c>
      <c r="G6" s="73">
        <f>'EX2-Postings 2016'!G7+'EX2-Postings 2016'!G10+'EX2-Postings 2016'!G12-'EX2-Postings 2017'!G8-'EX2-Postings 2017'!G10</f>
        <v>-15668</v>
      </c>
      <c r="H6" s="129">
        <f>D6+G6</f>
        <v>98328</v>
      </c>
      <c r="I6" s="4">
        <v>300110</v>
      </c>
      <c r="J6" s="4" t="s">
        <v>7</v>
      </c>
      <c r="K6" s="36">
        <f>-'EX2-Postings 2016'!G3</f>
        <v>-5000000</v>
      </c>
      <c r="L6" s="28"/>
      <c r="M6" s="124">
        <f>K6+L6</f>
        <v>-5000000</v>
      </c>
      <c r="N6" s="73"/>
      <c r="O6" s="129">
        <f t="shared" ref="O6:O12" si="0">K6+N6</f>
        <v>-5000000</v>
      </c>
    </row>
    <row r="7" spans="2:15" x14ac:dyDescent="0.3">
      <c r="B7" s="8">
        <v>180250</v>
      </c>
      <c r="C7" s="4" t="s">
        <v>1</v>
      </c>
      <c r="D7" s="27">
        <f>-'EX2-Postings 2016'!G16-'EX2-Postings 2016'!G19</f>
        <v>-33996</v>
      </c>
      <c r="E7" s="28">
        <f>-'EX2-Postings 2016'!G17-'EX2-Postings 2016'!G20-'EX2-Postings 2016'!G22</f>
        <v>16992</v>
      </c>
      <c r="F7" s="124">
        <f>D7+E7</f>
        <v>-17004</v>
      </c>
      <c r="G7" s="73">
        <f>-'EX2-Postings 2016'!G18-'EX2-Postings 2016'!G21-'EX2-Postings 2016'!G23</f>
        <v>22668</v>
      </c>
      <c r="H7" s="129">
        <f>D7+G7</f>
        <v>-11328</v>
      </c>
      <c r="I7" s="4">
        <v>300160</v>
      </c>
      <c r="J7" s="4" t="s">
        <v>8</v>
      </c>
      <c r="K7" s="27">
        <f>Tabelle3[[#This Row],[Amount in transaction currency]]</f>
        <v>-758004</v>
      </c>
      <c r="L7" s="28">
        <f>'YE2016 Voucher'!I14</f>
        <v>-17492</v>
      </c>
      <c r="M7" s="124">
        <f>K7+L7</f>
        <v>-775496</v>
      </c>
      <c r="N7" s="73">
        <f>'YE2016 Voucher'!I17</f>
        <v>-25668</v>
      </c>
      <c r="O7" s="129">
        <f t="shared" si="0"/>
        <v>-783672</v>
      </c>
    </row>
    <row r="8" spans="2:15" x14ac:dyDescent="0.3">
      <c r="B8" s="8">
        <v>180260</v>
      </c>
      <c r="C8" s="4" t="s">
        <v>103</v>
      </c>
      <c r="D8" s="27">
        <f>'EX2-Postings 2017'!G3</f>
        <v>1000</v>
      </c>
      <c r="E8" s="28">
        <f>'EX2-Postings 2017'!G4</f>
        <v>-1000</v>
      </c>
      <c r="F8" s="124">
        <f>D8+E8</f>
        <v>0</v>
      </c>
      <c r="G8" s="73">
        <f>'EX2-Postings 2017'!G5</f>
        <v>-1000</v>
      </c>
      <c r="H8" s="129">
        <f>D8+G8</f>
        <v>0</v>
      </c>
      <c r="I8" s="4">
        <v>900001</v>
      </c>
      <c r="J8" s="4" t="s">
        <v>84</v>
      </c>
      <c r="K8" s="27"/>
      <c r="L8" s="28">
        <f>-'EX2-Postings 2016'!G6-'EX2-Postings 2016'!G9-'EX2-Postings 2016'!G11</f>
        <v>0</v>
      </c>
      <c r="M8" s="124">
        <f>K8+L8</f>
        <v>0</v>
      </c>
      <c r="N8" s="73"/>
      <c r="O8" s="129">
        <f t="shared" si="0"/>
        <v>0</v>
      </c>
    </row>
    <row r="9" spans="2:15" x14ac:dyDescent="0.3">
      <c r="B9" s="8"/>
      <c r="C9" s="4"/>
      <c r="D9" s="27"/>
      <c r="E9" s="28"/>
      <c r="F9" s="124"/>
      <c r="G9" s="73"/>
      <c r="H9" s="129"/>
      <c r="I9" s="4">
        <v>900002</v>
      </c>
      <c r="J9" s="4" t="s">
        <v>85</v>
      </c>
      <c r="K9" s="27"/>
      <c r="L9" s="28"/>
      <c r="M9" s="124">
        <f>K9+L9</f>
        <v>0</v>
      </c>
      <c r="N9" s="73">
        <f>-'EX2-Postings 2016'!G7-'EX2-Postings 2016'!G10-'EX2-Postings 2016'!G12</f>
        <v>0</v>
      </c>
      <c r="O9" s="129">
        <f t="shared" si="0"/>
        <v>0</v>
      </c>
    </row>
    <row r="10" spans="2:15" x14ac:dyDescent="0.3">
      <c r="B10" s="11" t="s">
        <v>16</v>
      </c>
      <c r="C10" s="4"/>
      <c r="D10" s="27"/>
      <c r="E10" s="28"/>
      <c r="F10" s="124"/>
      <c r="G10" s="73"/>
      <c r="H10" s="129"/>
      <c r="I10" s="121" t="s">
        <v>18</v>
      </c>
      <c r="J10" s="4"/>
      <c r="K10" s="27"/>
      <c r="L10" s="28"/>
      <c r="M10" s="124"/>
      <c r="N10" s="73"/>
      <c r="O10" s="129">
        <f t="shared" si="0"/>
        <v>0</v>
      </c>
    </row>
    <row r="11" spans="2:15" x14ac:dyDescent="0.3">
      <c r="B11" s="8">
        <v>130100</v>
      </c>
      <c r="C11" s="4" t="s">
        <v>33</v>
      </c>
      <c r="D11" s="27">
        <f>'EX2-Postings 2016'!G4</f>
        <v>800000</v>
      </c>
      <c r="E11" s="28"/>
      <c r="F11" s="124">
        <f>D11+E11</f>
        <v>800000</v>
      </c>
      <c r="G11" s="73"/>
      <c r="H11" s="129">
        <f>D11+G11</f>
        <v>800000</v>
      </c>
      <c r="I11" s="4">
        <v>200100</v>
      </c>
      <c r="J11" s="4" t="s">
        <v>3</v>
      </c>
      <c r="K11" s="27">
        <f>-'EX2-Postings 2016'!G5-'EX2-Postings 2016'!G8</f>
        <v>-340000</v>
      </c>
      <c r="L11" s="28"/>
      <c r="M11" s="124">
        <f>K11+L11</f>
        <v>-340000</v>
      </c>
      <c r="N11" s="73"/>
      <c r="O11" s="129">
        <f t="shared" si="0"/>
        <v>-340000</v>
      </c>
    </row>
    <row r="12" spans="2:15" ht="15" thickBot="1" x14ac:dyDescent="0.35">
      <c r="B12" s="7">
        <v>110130</v>
      </c>
      <c r="C12" s="5" t="s">
        <v>2</v>
      </c>
      <c r="D12" s="30">
        <f>'EX2-Postings 2016'!G3</f>
        <v>5000000</v>
      </c>
      <c r="E12" s="31"/>
      <c r="F12" s="125">
        <f>D12+E12</f>
        <v>5000000</v>
      </c>
      <c r="G12" s="105"/>
      <c r="H12" s="130">
        <f>D12+G12</f>
        <v>5000000</v>
      </c>
      <c r="I12" s="5">
        <v>218170</v>
      </c>
      <c r="J12" s="5" t="s">
        <v>13</v>
      </c>
      <c r="K12" s="30">
        <f>-'EX2-Postings 2016'!G13</f>
        <v>-8000</v>
      </c>
      <c r="L12" s="31">
        <f>-'EX2-Postings 2016'!G14</f>
        <v>500</v>
      </c>
      <c r="M12" s="125">
        <f>K12+L12</f>
        <v>-7500</v>
      </c>
      <c r="N12" s="105">
        <f>-'EX2-Postings 2016'!G15</f>
        <v>3000</v>
      </c>
      <c r="O12" s="130">
        <f t="shared" si="0"/>
        <v>-5000</v>
      </c>
    </row>
    <row r="13" spans="2:15" ht="15" thickBot="1" x14ac:dyDescent="0.35">
      <c r="B13" s="106" t="s">
        <v>22</v>
      </c>
      <c r="C13" s="5"/>
      <c r="D13" s="30">
        <f>SUM(D5:D12)</f>
        <v>5881000</v>
      </c>
      <c r="E13" s="31">
        <f>SUM(E5:E12)</f>
        <v>4500</v>
      </c>
      <c r="F13" s="125">
        <f>SUM(F5:F12)</f>
        <v>5885500</v>
      </c>
      <c r="G13" s="105">
        <f>SUM(G5:G12)</f>
        <v>6000</v>
      </c>
      <c r="H13" s="130">
        <f>SUM(H5:H12)</f>
        <v>5887000</v>
      </c>
      <c r="I13" s="107" t="s">
        <v>23</v>
      </c>
      <c r="J13" s="5"/>
      <c r="K13" s="30">
        <f>SUM(K5:K12)</f>
        <v>-6106004</v>
      </c>
      <c r="L13" s="31">
        <f>SUM(L5:L12)</f>
        <v>-16992</v>
      </c>
      <c r="M13" s="125">
        <f>SUM(M5:M12)</f>
        <v>-6122996</v>
      </c>
      <c r="N13" s="105">
        <f>SUM(N5:N12)</f>
        <v>-22668</v>
      </c>
      <c r="O13" s="130">
        <f>SUM(O6:O12)</f>
        <v>-6128672</v>
      </c>
    </row>
    <row r="16" spans="2:15" ht="15" thickBot="1" x14ac:dyDescent="0.35"/>
    <row r="17" spans="2:8" x14ac:dyDescent="0.3">
      <c r="B17" s="154" t="s">
        <v>14</v>
      </c>
      <c r="C17" s="155"/>
      <c r="D17" s="155"/>
      <c r="E17" s="155"/>
      <c r="F17" s="155"/>
      <c r="G17" s="155"/>
      <c r="H17" s="156"/>
    </row>
    <row r="18" spans="2:8" ht="15" thickBot="1" x14ac:dyDescent="0.35">
      <c r="B18" s="58"/>
      <c r="C18" s="42"/>
      <c r="D18" s="18" t="s">
        <v>9</v>
      </c>
      <c r="E18" s="22" t="s">
        <v>10</v>
      </c>
      <c r="F18" s="122" t="s">
        <v>97</v>
      </c>
      <c r="G18" s="20" t="s">
        <v>11</v>
      </c>
      <c r="H18" s="127" t="s">
        <v>98</v>
      </c>
    </row>
    <row r="19" spans="2:8" x14ac:dyDescent="0.3">
      <c r="B19" s="11" t="s">
        <v>19</v>
      </c>
      <c r="C19" s="4"/>
      <c r="D19" s="2"/>
      <c r="E19" s="23"/>
      <c r="F19" s="123"/>
      <c r="G19" s="1"/>
      <c r="H19" s="128"/>
    </row>
    <row r="20" spans="2:8" x14ac:dyDescent="0.3">
      <c r="B20" s="8">
        <v>401300</v>
      </c>
      <c r="C20" s="4" t="s">
        <v>21</v>
      </c>
      <c r="D20" s="27"/>
      <c r="E20" s="28"/>
      <c r="F20" s="124"/>
      <c r="G20" s="73"/>
      <c r="H20" s="129"/>
    </row>
    <row r="21" spans="2:8" x14ac:dyDescent="0.3">
      <c r="B21" s="11" t="s">
        <v>20</v>
      </c>
      <c r="C21" s="4"/>
      <c r="D21" s="27"/>
      <c r="E21" s="28"/>
      <c r="F21" s="124"/>
      <c r="G21" s="73"/>
      <c r="H21" s="129"/>
    </row>
    <row r="22" spans="2:8" x14ac:dyDescent="0.3">
      <c r="B22" s="8">
        <v>607250</v>
      </c>
      <c r="C22" s="4" t="s">
        <v>4</v>
      </c>
      <c r="D22" s="27">
        <f>'EX2-Postings 2017'!G6</f>
        <v>226004</v>
      </c>
      <c r="E22" s="28">
        <f>'EX2-Postings 2017'!G7+'EX2-Postings 2017'!G9</f>
        <v>11492</v>
      </c>
      <c r="F22" s="124">
        <f>D22+E22</f>
        <v>237496</v>
      </c>
      <c r="G22" s="73">
        <f>'EX2-Postings 2017'!G8+'EX2-Postings 2017'!G10</f>
        <v>15668</v>
      </c>
      <c r="H22" s="129">
        <f>D22+G22</f>
        <v>241672</v>
      </c>
    </row>
    <row r="23" spans="2:8" x14ac:dyDescent="0.3">
      <c r="B23" s="8">
        <v>607260</v>
      </c>
      <c r="C23" s="4" t="s">
        <v>88</v>
      </c>
      <c r="D23" s="27">
        <f>-'EX2-Postings 2017'!G3</f>
        <v>-1000</v>
      </c>
      <c r="E23" s="28">
        <f>-'EX2-Postings 2017'!G4</f>
        <v>1000</v>
      </c>
      <c r="F23" s="124">
        <f>D23+E23</f>
        <v>0</v>
      </c>
      <c r="G23" s="73">
        <f>-'EX2-Postings 2017'!G5</f>
        <v>1000</v>
      </c>
      <c r="H23" s="129">
        <f>D23+G23</f>
        <v>0</v>
      </c>
    </row>
    <row r="24" spans="2:8" ht="15" thickBot="1" x14ac:dyDescent="0.35">
      <c r="B24" s="7">
        <v>618170</v>
      </c>
      <c r="C24" s="5" t="s">
        <v>12</v>
      </c>
      <c r="D24" s="30"/>
      <c r="E24" s="31"/>
      <c r="F24" s="125"/>
      <c r="G24" s="105"/>
      <c r="H24" s="130"/>
    </row>
    <row r="25" spans="2:8" ht="15" thickBot="1" x14ac:dyDescent="0.35">
      <c r="B25" s="106" t="s">
        <v>24</v>
      </c>
      <c r="C25" s="5"/>
      <c r="D25" s="30">
        <f>SUM(D19:D24)</f>
        <v>225004</v>
      </c>
      <c r="E25" s="31">
        <f>SUM(E19:E24)</f>
        <v>12492</v>
      </c>
      <c r="F25" s="125">
        <f>SUM(F19:F24)</f>
        <v>237496</v>
      </c>
      <c r="G25" s="105">
        <f>SUM(G19:G24)</f>
        <v>16668</v>
      </c>
      <c r="H25" s="130">
        <f>SUM(H19:H24)</f>
        <v>241672</v>
      </c>
    </row>
  </sheetData>
  <mergeCells count="3">
    <mergeCell ref="B3:H3"/>
    <mergeCell ref="I3:O3"/>
    <mergeCell ref="B17:H17"/>
  </mergeCells>
  <pageMargins left="0.7" right="0.7" top="0.78740157499999996" bottom="0.78740157499999996" header="0.3" footer="0.3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4:P28"/>
  <sheetViews>
    <sheetView workbookViewId="0">
      <selection activeCell="I2" sqref="I2"/>
    </sheetView>
  </sheetViews>
  <sheetFormatPr baseColWidth="10" defaultRowHeight="14.4" x14ac:dyDescent="0.3"/>
  <cols>
    <col min="1" max="3" width="11.5546875" style="41"/>
    <col min="4" max="4" width="15.44140625" style="41" customWidth="1"/>
    <col min="5" max="5" width="11.88671875" style="41" bestFit="1" customWidth="1"/>
    <col min="6" max="6" width="10.109375" style="41" bestFit="1" customWidth="1"/>
    <col min="7" max="7" width="13.88671875" style="41" hidden="1" customWidth="1"/>
    <col min="8" max="8" width="16" style="41" customWidth="1"/>
    <col min="9" max="9" width="14.5546875" style="41" customWidth="1"/>
    <col min="10" max="10" width="12.109375" style="41" customWidth="1"/>
    <col min="11" max="11" width="12.21875" style="41" bestFit="1" customWidth="1"/>
    <col min="12" max="12" width="28.33203125" style="41" customWidth="1"/>
    <col min="13" max="13" width="12.77734375" style="41" customWidth="1"/>
    <col min="14" max="14" width="13.21875" style="41" customWidth="1"/>
    <col min="15" max="15" width="0" style="41" hidden="1" customWidth="1"/>
    <col min="16" max="16" width="11.5546875" style="41" hidden="1" customWidth="1"/>
    <col min="17" max="17" width="11.5546875" style="41" customWidth="1"/>
    <col min="18" max="16384" width="11.5546875" style="41"/>
  </cols>
  <sheetData>
    <row r="4" spans="4:16" x14ac:dyDescent="0.3">
      <c r="D4" s="133" t="s">
        <v>53</v>
      </c>
      <c r="E4" s="133" t="s">
        <v>54</v>
      </c>
      <c r="F4" s="133" t="s">
        <v>25</v>
      </c>
      <c r="G4" s="133" t="s">
        <v>89</v>
      </c>
      <c r="H4" s="133" t="s">
        <v>55</v>
      </c>
      <c r="I4" s="133" t="s">
        <v>56</v>
      </c>
      <c r="J4" s="133" t="s">
        <v>57</v>
      </c>
      <c r="K4" s="133" t="s">
        <v>58</v>
      </c>
      <c r="L4" s="133" t="s">
        <v>90</v>
      </c>
      <c r="M4" s="133" t="s">
        <v>59</v>
      </c>
      <c r="N4" s="133" t="s">
        <v>60</v>
      </c>
      <c r="O4" s="133" t="s">
        <v>91</v>
      </c>
      <c r="P4" s="133" t="s">
        <v>92</v>
      </c>
    </row>
    <row r="5" spans="4:16" x14ac:dyDescent="0.3">
      <c r="D5" s="134" t="s">
        <v>105</v>
      </c>
      <c r="E5" s="134" t="s">
        <v>106</v>
      </c>
      <c r="F5" s="135">
        <v>43101</v>
      </c>
      <c r="G5" s="134" t="s">
        <v>93</v>
      </c>
      <c r="H5" s="134" t="s">
        <v>94</v>
      </c>
      <c r="I5" s="134" t="s">
        <v>95</v>
      </c>
      <c r="J5" s="134"/>
      <c r="K5" s="134" t="s">
        <v>63</v>
      </c>
      <c r="L5" s="136">
        <v>1000</v>
      </c>
      <c r="M5" s="134"/>
      <c r="N5" s="117" t="s">
        <v>64</v>
      </c>
      <c r="O5" s="134" t="s">
        <v>96</v>
      </c>
      <c r="P5" s="116">
        <v>43342.249560185199</v>
      </c>
    </row>
    <row r="6" spans="4:16" x14ac:dyDescent="0.3">
      <c r="D6" s="134" t="s">
        <v>105</v>
      </c>
      <c r="E6" s="134" t="s">
        <v>106</v>
      </c>
      <c r="F6" s="135">
        <v>43101</v>
      </c>
      <c r="G6" s="134" t="s">
        <v>93</v>
      </c>
      <c r="H6" s="134" t="s">
        <v>61</v>
      </c>
      <c r="I6" s="134" t="s">
        <v>62</v>
      </c>
      <c r="J6" s="134"/>
      <c r="K6" s="134" t="s">
        <v>63</v>
      </c>
      <c r="L6" s="136">
        <v>-33996</v>
      </c>
      <c r="M6" s="134"/>
      <c r="N6" s="117" t="s">
        <v>64</v>
      </c>
      <c r="O6" s="134" t="s">
        <v>96</v>
      </c>
      <c r="P6" s="116">
        <v>43342.249560185199</v>
      </c>
    </row>
    <row r="7" spans="4:16" x14ac:dyDescent="0.3">
      <c r="D7" s="134" t="s">
        <v>105</v>
      </c>
      <c r="E7" s="134" t="s">
        <v>106</v>
      </c>
      <c r="F7" s="135">
        <v>43101</v>
      </c>
      <c r="G7" s="134" t="s">
        <v>93</v>
      </c>
      <c r="H7" s="134" t="s">
        <v>65</v>
      </c>
      <c r="I7" s="134" t="s">
        <v>66</v>
      </c>
      <c r="J7" s="134"/>
      <c r="K7" s="134" t="s">
        <v>63</v>
      </c>
      <c r="L7" s="136">
        <v>-8000</v>
      </c>
      <c r="M7" s="134"/>
      <c r="N7" s="117" t="s">
        <v>64</v>
      </c>
      <c r="O7" s="134" t="s">
        <v>96</v>
      </c>
      <c r="P7" s="116">
        <v>43342.249560185199</v>
      </c>
    </row>
    <row r="8" spans="4:16" x14ac:dyDescent="0.3">
      <c r="D8" s="134" t="s">
        <v>105</v>
      </c>
      <c r="E8" s="134" t="s">
        <v>106</v>
      </c>
      <c r="F8" s="135">
        <v>43101</v>
      </c>
      <c r="G8" s="134" t="s">
        <v>93</v>
      </c>
      <c r="H8" s="134" t="s">
        <v>67</v>
      </c>
      <c r="I8" s="134" t="s">
        <v>68</v>
      </c>
      <c r="J8" s="134"/>
      <c r="K8" s="134" t="s">
        <v>63</v>
      </c>
      <c r="L8" s="136">
        <v>113996</v>
      </c>
      <c r="M8" s="134"/>
      <c r="N8" s="117" t="s">
        <v>64</v>
      </c>
      <c r="O8" s="134" t="s">
        <v>96</v>
      </c>
      <c r="P8" s="116">
        <v>43342.249560185199</v>
      </c>
    </row>
    <row r="9" spans="4:16" x14ac:dyDescent="0.3">
      <c r="D9" s="134" t="s">
        <v>105</v>
      </c>
      <c r="E9" s="134" t="s">
        <v>106</v>
      </c>
      <c r="F9" s="135">
        <v>43101</v>
      </c>
      <c r="G9" s="134" t="s">
        <v>93</v>
      </c>
      <c r="H9" s="134" t="s">
        <v>69</v>
      </c>
      <c r="I9" s="134" t="s">
        <v>7</v>
      </c>
      <c r="J9" s="134"/>
      <c r="K9" s="134" t="s">
        <v>63</v>
      </c>
      <c r="L9" s="136">
        <v>-5000000</v>
      </c>
      <c r="M9" s="134"/>
      <c r="N9" s="117" t="s">
        <v>64</v>
      </c>
      <c r="O9" s="134" t="s">
        <v>96</v>
      </c>
      <c r="P9" s="116">
        <v>43342.249560185199</v>
      </c>
    </row>
    <row r="10" spans="4:16" x14ac:dyDescent="0.3">
      <c r="D10" s="134" t="s">
        <v>105</v>
      </c>
      <c r="E10" s="134" t="s">
        <v>106</v>
      </c>
      <c r="F10" s="135">
        <v>43101</v>
      </c>
      <c r="G10" s="134" t="s">
        <v>93</v>
      </c>
      <c r="H10" s="134" t="s">
        <v>70</v>
      </c>
      <c r="I10" s="134" t="s">
        <v>71</v>
      </c>
      <c r="J10" s="134"/>
      <c r="K10" s="134" t="s">
        <v>63</v>
      </c>
      <c r="L10" s="136">
        <v>800000</v>
      </c>
      <c r="M10" s="134"/>
      <c r="N10" s="117" t="s">
        <v>64</v>
      </c>
      <c r="O10" s="134" t="s">
        <v>96</v>
      </c>
      <c r="P10" s="116">
        <v>43342.249560185199</v>
      </c>
    </row>
    <row r="11" spans="4:16" x14ac:dyDescent="0.3">
      <c r="D11" s="134" t="s">
        <v>105</v>
      </c>
      <c r="E11" s="134" t="s">
        <v>106</v>
      </c>
      <c r="F11" s="135">
        <v>43101</v>
      </c>
      <c r="G11" s="134" t="s">
        <v>93</v>
      </c>
      <c r="H11" s="134" t="s">
        <v>72</v>
      </c>
      <c r="I11" s="134" t="s">
        <v>2</v>
      </c>
      <c r="J11" s="134"/>
      <c r="K11" s="134" t="s">
        <v>63</v>
      </c>
      <c r="L11" s="136">
        <v>5000000</v>
      </c>
      <c r="M11" s="134"/>
      <c r="N11" s="117" t="s">
        <v>64</v>
      </c>
      <c r="O11" s="134" t="s">
        <v>96</v>
      </c>
      <c r="P11" s="116">
        <v>43342.249560185199</v>
      </c>
    </row>
    <row r="12" spans="4:16" x14ac:dyDescent="0.3">
      <c r="D12" s="134" t="s">
        <v>105</v>
      </c>
      <c r="E12" s="134" t="s">
        <v>106</v>
      </c>
      <c r="F12" s="135">
        <v>43101</v>
      </c>
      <c r="G12" s="134" t="s">
        <v>93</v>
      </c>
      <c r="H12" s="117" t="s">
        <v>73</v>
      </c>
      <c r="I12" s="117" t="s">
        <v>8</v>
      </c>
      <c r="J12" s="134"/>
      <c r="K12" s="134" t="s">
        <v>63</v>
      </c>
      <c r="L12" s="118">
        <v>-533000</v>
      </c>
      <c r="M12" s="134"/>
      <c r="N12" s="117" t="s">
        <v>64</v>
      </c>
      <c r="O12" s="134" t="s">
        <v>96</v>
      </c>
      <c r="P12" s="116">
        <v>43342.249560185199</v>
      </c>
    </row>
    <row r="13" spans="4:16" x14ac:dyDescent="0.3">
      <c r="D13" s="134" t="s">
        <v>105</v>
      </c>
      <c r="E13" s="134" t="s">
        <v>106</v>
      </c>
      <c r="F13" s="135">
        <v>43101</v>
      </c>
      <c r="G13" s="134" t="s">
        <v>93</v>
      </c>
      <c r="H13" s="134" t="s">
        <v>74</v>
      </c>
      <c r="I13" s="134" t="s">
        <v>3</v>
      </c>
      <c r="J13" s="134"/>
      <c r="K13" s="134" t="s">
        <v>63</v>
      </c>
      <c r="L13" s="136">
        <v>-340000</v>
      </c>
      <c r="M13" s="134"/>
      <c r="N13" s="117" t="s">
        <v>64</v>
      </c>
      <c r="O13" s="134" t="s">
        <v>96</v>
      </c>
      <c r="P13" s="116">
        <v>43342.249560185199</v>
      </c>
    </row>
    <row r="14" spans="4:16" x14ac:dyDescent="0.3">
      <c r="D14" s="134" t="s">
        <v>107</v>
      </c>
      <c r="E14" s="134" t="s">
        <v>106</v>
      </c>
      <c r="F14" s="135">
        <v>43101</v>
      </c>
      <c r="G14" s="134" t="s">
        <v>93</v>
      </c>
      <c r="H14" s="134" t="s">
        <v>94</v>
      </c>
      <c r="I14" s="134" t="s">
        <v>95</v>
      </c>
      <c r="J14" s="134"/>
      <c r="K14" s="134" t="s">
        <v>63</v>
      </c>
      <c r="L14" s="136">
        <v>-1000</v>
      </c>
      <c r="M14" s="134"/>
      <c r="N14" s="119" t="s">
        <v>75</v>
      </c>
      <c r="O14" s="134" t="s">
        <v>96</v>
      </c>
      <c r="P14" s="116">
        <v>43342.249560185199</v>
      </c>
    </row>
    <row r="15" spans="4:16" x14ac:dyDescent="0.3">
      <c r="D15" s="134" t="s">
        <v>107</v>
      </c>
      <c r="E15" s="134" t="s">
        <v>106</v>
      </c>
      <c r="F15" s="135">
        <v>43101</v>
      </c>
      <c r="G15" s="134" t="s">
        <v>93</v>
      </c>
      <c r="H15" s="134" t="s">
        <v>61</v>
      </c>
      <c r="I15" s="134" t="s">
        <v>62</v>
      </c>
      <c r="J15" s="134"/>
      <c r="K15" s="134" t="s">
        <v>63</v>
      </c>
      <c r="L15" s="136">
        <v>16992</v>
      </c>
      <c r="M15" s="134"/>
      <c r="N15" s="119" t="s">
        <v>75</v>
      </c>
      <c r="O15" s="134" t="s">
        <v>96</v>
      </c>
      <c r="P15" s="116">
        <v>43342.249560185199</v>
      </c>
    </row>
    <row r="16" spans="4:16" x14ac:dyDescent="0.3">
      <c r="D16" s="134" t="s">
        <v>107</v>
      </c>
      <c r="E16" s="134" t="s">
        <v>106</v>
      </c>
      <c r="F16" s="135">
        <v>43101</v>
      </c>
      <c r="G16" s="134" t="s">
        <v>93</v>
      </c>
      <c r="H16" s="134" t="s">
        <v>65</v>
      </c>
      <c r="I16" s="134" t="s">
        <v>66</v>
      </c>
      <c r="J16" s="134"/>
      <c r="K16" s="134" t="s">
        <v>63</v>
      </c>
      <c r="L16" s="136">
        <v>500</v>
      </c>
      <c r="M16" s="134"/>
      <c r="N16" s="119" t="s">
        <v>75</v>
      </c>
      <c r="O16" s="134" t="s">
        <v>96</v>
      </c>
      <c r="P16" s="116">
        <v>43342.249560185199</v>
      </c>
    </row>
    <row r="17" spans="4:16" x14ac:dyDescent="0.3">
      <c r="D17" s="134" t="s">
        <v>107</v>
      </c>
      <c r="E17" s="134" t="s">
        <v>106</v>
      </c>
      <c r="F17" s="135">
        <v>43101</v>
      </c>
      <c r="G17" s="134" t="s">
        <v>93</v>
      </c>
      <c r="H17" s="134" t="s">
        <v>67</v>
      </c>
      <c r="I17" s="134" t="s">
        <v>68</v>
      </c>
      <c r="J17" s="134"/>
      <c r="K17" s="134" t="s">
        <v>63</v>
      </c>
      <c r="L17" s="136">
        <v>-11492</v>
      </c>
      <c r="M17" s="134"/>
      <c r="N17" s="119" t="s">
        <v>75</v>
      </c>
      <c r="O17" s="134" t="s">
        <v>96</v>
      </c>
      <c r="P17" s="116">
        <v>43342.249560185199</v>
      </c>
    </row>
    <row r="18" spans="4:16" x14ac:dyDescent="0.3">
      <c r="D18" s="134" t="s">
        <v>107</v>
      </c>
      <c r="E18" s="134" t="s">
        <v>106</v>
      </c>
      <c r="F18" s="135">
        <v>43101</v>
      </c>
      <c r="G18" s="134" t="s">
        <v>93</v>
      </c>
      <c r="H18" s="119" t="s">
        <v>73</v>
      </c>
      <c r="I18" s="119" t="s">
        <v>8</v>
      </c>
      <c r="J18" s="134"/>
      <c r="K18" s="134" t="s">
        <v>63</v>
      </c>
      <c r="L18" s="120">
        <v>-5000</v>
      </c>
      <c r="M18" s="134"/>
      <c r="N18" s="119" t="s">
        <v>75</v>
      </c>
      <c r="O18" s="134" t="s">
        <v>96</v>
      </c>
      <c r="P18" s="116">
        <v>43342.249560185199</v>
      </c>
    </row>
    <row r="19" spans="4:16" x14ac:dyDescent="0.3">
      <c r="D19" s="134" t="s">
        <v>108</v>
      </c>
      <c r="E19" s="134" t="s">
        <v>106</v>
      </c>
      <c r="F19" s="135">
        <v>43101</v>
      </c>
      <c r="G19" s="134" t="s">
        <v>93</v>
      </c>
      <c r="H19" s="134" t="s">
        <v>94</v>
      </c>
      <c r="I19" s="134" t="s">
        <v>95</v>
      </c>
      <c r="J19" s="134"/>
      <c r="K19" s="134" t="s">
        <v>63</v>
      </c>
      <c r="L19" s="136">
        <v>-1000</v>
      </c>
      <c r="M19" s="134"/>
      <c r="N19" s="167" t="s">
        <v>76</v>
      </c>
      <c r="O19" s="134" t="s">
        <v>96</v>
      </c>
      <c r="P19" s="116">
        <v>43342.249560185199</v>
      </c>
    </row>
    <row r="20" spans="4:16" x14ac:dyDescent="0.3">
      <c r="D20" s="134" t="s">
        <v>108</v>
      </c>
      <c r="E20" s="134" t="s">
        <v>106</v>
      </c>
      <c r="F20" s="135">
        <v>43101</v>
      </c>
      <c r="G20" s="134" t="s">
        <v>93</v>
      </c>
      <c r="H20" s="134" t="s">
        <v>61</v>
      </c>
      <c r="I20" s="134" t="s">
        <v>62</v>
      </c>
      <c r="J20" s="134"/>
      <c r="K20" s="134" t="s">
        <v>63</v>
      </c>
      <c r="L20" s="136">
        <v>22668</v>
      </c>
      <c r="M20" s="134"/>
      <c r="N20" s="167" t="s">
        <v>76</v>
      </c>
      <c r="O20" s="134" t="s">
        <v>96</v>
      </c>
      <c r="P20" s="116">
        <v>43342.249560185199</v>
      </c>
    </row>
    <row r="21" spans="4:16" x14ac:dyDescent="0.3">
      <c r="D21" s="134" t="s">
        <v>108</v>
      </c>
      <c r="E21" s="134" t="s">
        <v>106</v>
      </c>
      <c r="F21" s="135">
        <v>43101</v>
      </c>
      <c r="G21" s="134" t="s">
        <v>93</v>
      </c>
      <c r="H21" s="134" t="s">
        <v>65</v>
      </c>
      <c r="I21" s="134" t="s">
        <v>66</v>
      </c>
      <c r="J21" s="134"/>
      <c r="K21" s="134" t="s">
        <v>63</v>
      </c>
      <c r="L21" s="136">
        <v>3000</v>
      </c>
      <c r="M21" s="134"/>
      <c r="N21" s="167" t="s">
        <v>76</v>
      </c>
      <c r="O21" s="134" t="s">
        <v>96</v>
      </c>
      <c r="P21" s="116">
        <v>43342.249560185199</v>
      </c>
    </row>
    <row r="22" spans="4:16" x14ac:dyDescent="0.3">
      <c r="D22" s="134" t="s">
        <v>108</v>
      </c>
      <c r="E22" s="134" t="s">
        <v>106</v>
      </c>
      <c r="F22" s="135">
        <v>43101</v>
      </c>
      <c r="G22" s="134" t="s">
        <v>93</v>
      </c>
      <c r="H22" s="134" t="s">
        <v>67</v>
      </c>
      <c r="I22" s="134" t="s">
        <v>68</v>
      </c>
      <c r="J22" s="134"/>
      <c r="K22" s="134" t="s">
        <v>63</v>
      </c>
      <c r="L22" s="136">
        <v>-15668</v>
      </c>
      <c r="M22" s="134"/>
      <c r="N22" s="167" t="s">
        <v>76</v>
      </c>
      <c r="O22" s="134" t="s">
        <v>96</v>
      </c>
      <c r="P22" s="116">
        <v>43342.249560185199</v>
      </c>
    </row>
    <row r="23" spans="4:16" x14ac:dyDescent="0.3">
      <c r="D23" s="134" t="s">
        <v>108</v>
      </c>
      <c r="E23" s="134" t="s">
        <v>106</v>
      </c>
      <c r="F23" s="135">
        <v>43101</v>
      </c>
      <c r="G23" s="134" t="s">
        <v>93</v>
      </c>
      <c r="H23" s="167" t="s">
        <v>73</v>
      </c>
      <c r="I23" s="167" t="s">
        <v>8</v>
      </c>
      <c r="J23" s="134"/>
      <c r="K23" s="134" t="s">
        <v>63</v>
      </c>
      <c r="L23" s="168">
        <v>-9000</v>
      </c>
      <c r="M23" s="134"/>
      <c r="N23" s="167" t="s">
        <v>76</v>
      </c>
      <c r="O23" s="134" t="s">
        <v>96</v>
      </c>
      <c r="P23" s="116">
        <v>43342.249560185199</v>
      </c>
    </row>
    <row r="26" spans="4:16" x14ac:dyDescent="0.3">
      <c r="H26" s="170" t="s">
        <v>40</v>
      </c>
      <c r="I26" s="170"/>
      <c r="J26" s="170"/>
      <c r="K26" s="170"/>
      <c r="L26" s="171">
        <f>L12+L18</f>
        <v>-538000</v>
      </c>
    </row>
    <row r="28" spans="4:16" x14ac:dyDescent="0.3">
      <c r="H28" s="172" t="s">
        <v>86</v>
      </c>
      <c r="I28" s="172"/>
      <c r="J28" s="172"/>
      <c r="K28" s="172"/>
      <c r="L28" s="173">
        <f>L12+L23</f>
        <v>-542000</v>
      </c>
    </row>
  </sheetData>
  <pageMargins left="0.7" right="0.7" top="0.78740157499999996" bottom="0.78740157499999996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5"/>
  <sheetViews>
    <sheetView zoomScale="90" zoomScaleNormal="90" workbookViewId="0">
      <selection activeCell="E14" sqref="E14"/>
    </sheetView>
  </sheetViews>
  <sheetFormatPr baseColWidth="10" defaultRowHeight="14.4" x14ac:dyDescent="0.3"/>
  <cols>
    <col min="1" max="1" width="2.6640625" style="41" customWidth="1"/>
    <col min="2" max="2" width="11.5546875" style="41"/>
    <col min="3" max="3" width="28.88671875" style="41" bestFit="1" customWidth="1"/>
    <col min="4" max="4" width="14.21875" style="41" bestFit="1" customWidth="1"/>
    <col min="5" max="5" width="12.6640625" style="41" bestFit="1" customWidth="1"/>
    <col min="6" max="6" width="12.6640625" style="41" customWidth="1"/>
    <col min="7" max="7" width="12.6640625" style="41" bestFit="1" customWidth="1"/>
    <col min="8" max="8" width="12.6640625" style="41" customWidth="1"/>
    <col min="9" max="9" width="11.5546875" style="41"/>
    <col min="10" max="10" width="24.6640625" style="41" bestFit="1" customWidth="1"/>
    <col min="11" max="11" width="14.88671875" style="41" bestFit="1" customWidth="1"/>
    <col min="12" max="12" width="13.33203125" style="41" bestFit="1" customWidth="1"/>
    <col min="13" max="13" width="13.33203125" style="41" customWidth="1"/>
    <col min="14" max="14" width="13.33203125" style="41" bestFit="1" customWidth="1"/>
    <col min="15" max="15" width="13.33203125" style="41" customWidth="1"/>
    <col min="16" max="17" width="11.5546875" style="41"/>
    <col min="18" max="18" width="22.33203125" style="41" bestFit="1" customWidth="1"/>
    <col min="19" max="21" width="11.5546875" style="41"/>
    <col min="22" max="22" width="13.88671875" style="41" bestFit="1" customWidth="1"/>
    <col min="23" max="23" width="46.5546875" style="41" bestFit="1" customWidth="1"/>
    <col min="24" max="16384" width="11.5546875" style="41"/>
  </cols>
  <sheetData>
    <row r="1" spans="2:15" x14ac:dyDescent="0.3">
      <c r="B1" s="138">
        <v>43101</v>
      </c>
    </row>
    <row r="2" spans="2:15" ht="15" thickBot="1" x14ac:dyDescent="0.35"/>
    <row r="3" spans="2:15" x14ac:dyDescent="0.3">
      <c r="B3" s="154" t="s">
        <v>5</v>
      </c>
      <c r="C3" s="155"/>
      <c r="D3" s="155"/>
      <c r="E3" s="155"/>
      <c r="F3" s="155"/>
      <c r="G3" s="155"/>
      <c r="H3" s="156"/>
      <c r="I3" s="155" t="s">
        <v>6</v>
      </c>
      <c r="J3" s="155"/>
      <c r="K3" s="155"/>
      <c r="L3" s="155"/>
      <c r="M3" s="155"/>
      <c r="N3" s="155"/>
      <c r="O3" s="156"/>
    </row>
    <row r="4" spans="2:15" ht="15" thickBot="1" x14ac:dyDescent="0.35">
      <c r="B4" s="58"/>
      <c r="C4" s="42"/>
      <c r="D4" s="18" t="s">
        <v>9</v>
      </c>
      <c r="E4" s="22" t="s">
        <v>10</v>
      </c>
      <c r="F4" s="122" t="s">
        <v>97</v>
      </c>
      <c r="G4" s="20" t="s">
        <v>11</v>
      </c>
      <c r="H4" s="127" t="s">
        <v>98</v>
      </c>
      <c r="I4" s="42"/>
      <c r="J4" s="42"/>
      <c r="K4" s="18" t="s">
        <v>9</v>
      </c>
      <c r="L4" s="22" t="s">
        <v>10</v>
      </c>
      <c r="M4" s="122" t="s">
        <v>97</v>
      </c>
      <c r="N4" s="20" t="s">
        <v>11</v>
      </c>
      <c r="O4" s="127" t="s">
        <v>98</v>
      </c>
    </row>
    <row r="5" spans="2:15" x14ac:dyDescent="0.3">
      <c r="B5" s="11" t="s">
        <v>15</v>
      </c>
      <c r="C5" s="4"/>
      <c r="D5" s="2"/>
      <c r="E5" s="23"/>
      <c r="F5" s="123"/>
      <c r="G5" s="1"/>
      <c r="H5" s="128"/>
      <c r="I5" s="121" t="s">
        <v>17</v>
      </c>
      <c r="J5" s="4"/>
      <c r="K5" s="19"/>
      <c r="L5" s="24"/>
      <c r="M5" s="126"/>
      <c r="N5" s="74"/>
      <c r="O5" s="131"/>
    </row>
    <row r="6" spans="2:15" x14ac:dyDescent="0.3">
      <c r="B6" s="8">
        <v>180150</v>
      </c>
      <c r="C6" s="4" t="s">
        <v>0</v>
      </c>
      <c r="D6" s="27">
        <f>'EX2-Postings 2016'!G5+'EX2-Postings 2016'!G8-'EX2-Postings 2017'!G6</f>
        <v>113996</v>
      </c>
      <c r="E6" s="28">
        <f>'EX2-Postings 2016'!G6+'EX2-Postings 2016'!G9+'EX2-Postings 2016'!G11-'EX2-Postings 2017'!G7-'EX2-Postings 2017'!G9</f>
        <v>-11492</v>
      </c>
      <c r="F6" s="124">
        <f>D6+E6</f>
        <v>102504</v>
      </c>
      <c r="G6" s="73">
        <f>'EX2-Postings 2016'!G7+'EX2-Postings 2016'!G10+'EX2-Postings 2016'!G12-'EX2-Postings 2017'!G8-'EX2-Postings 2017'!G10</f>
        <v>-15668</v>
      </c>
      <c r="H6" s="129">
        <f>D6+G6</f>
        <v>98328</v>
      </c>
      <c r="I6" s="4">
        <v>300110</v>
      </c>
      <c r="J6" s="4" t="s">
        <v>7</v>
      </c>
      <c r="K6" s="36">
        <f>-'EX2-Postings 2016'!G3</f>
        <v>-5000000</v>
      </c>
      <c r="L6" s="28"/>
      <c r="M6" s="124">
        <f>K6+L6</f>
        <v>-5000000</v>
      </c>
      <c r="N6" s="73"/>
      <c r="O6" s="129">
        <f t="shared" ref="O6:O12" si="0">K6+N6</f>
        <v>-5000000</v>
      </c>
    </row>
    <row r="7" spans="2:15" x14ac:dyDescent="0.3">
      <c r="B7" s="8">
        <v>180250</v>
      </c>
      <c r="C7" s="4" t="s">
        <v>1</v>
      </c>
      <c r="D7" s="27">
        <f>-'EX2-Postings 2016'!G16-'EX2-Postings 2016'!G19</f>
        <v>-33996</v>
      </c>
      <c r="E7" s="28">
        <f>-'EX2-Postings 2016'!G17-'EX2-Postings 2016'!G20-'EX2-Postings 2016'!G22</f>
        <v>16992</v>
      </c>
      <c r="F7" s="124">
        <f>D7+E7</f>
        <v>-17004</v>
      </c>
      <c r="G7" s="73">
        <f>-'EX2-Postings 2016'!G18-'EX2-Postings 2016'!G21-'EX2-Postings 2016'!G23</f>
        <v>22668</v>
      </c>
      <c r="H7" s="129">
        <f>D7+G7</f>
        <v>-11328</v>
      </c>
      <c r="I7" s="4">
        <v>300160</v>
      </c>
      <c r="J7" s="4" t="s">
        <v>8</v>
      </c>
      <c r="K7" s="27">
        <f>'YE2017 Voucher'!L12</f>
        <v>-533000</v>
      </c>
      <c r="L7" s="28">
        <f>'YE2017 Voucher'!L18</f>
        <v>-5000</v>
      </c>
      <c r="M7" s="124">
        <f>K7+L7</f>
        <v>-538000</v>
      </c>
      <c r="N7" s="73">
        <f>'YE2017 Voucher'!L23</f>
        <v>-9000</v>
      </c>
      <c r="O7" s="129">
        <f t="shared" si="0"/>
        <v>-542000</v>
      </c>
    </row>
    <row r="8" spans="2:15" x14ac:dyDescent="0.3">
      <c r="B8" s="8">
        <v>180260</v>
      </c>
      <c r="C8" s="4" t="s">
        <v>103</v>
      </c>
      <c r="D8" s="27">
        <f>'EX2-Postings 2017'!G3</f>
        <v>1000</v>
      </c>
      <c r="E8" s="28">
        <f>'EX2-Postings 2017'!G4</f>
        <v>-1000</v>
      </c>
      <c r="F8" s="124">
        <f>D8+E8</f>
        <v>0</v>
      </c>
      <c r="G8" s="73">
        <f>'EX2-Postings 2017'!G5</f>
        <v>-1000</v>
      </c>
      <c r="H8" s="129">
        <f>D8+G8</f>
        <v>0</v>
      </c>
      <c r="I8" s="4">
        <v>900001</v>
      </c>
      <c r="J8" s="4" t="s">
        <v>84</v>
      </c>
      <c r="K8" s="27"/>
      <c r="L8" s="28">
        <f>-'EX2-Postings 2016'!G6-'EX2-Postings 2016'!G9-'EX2-Postings 2016'!G11</f>
        <v>0</v>
      </c>
      <c r="M8" s="124">
        <f>K8+L8</f>
        <v>0</v>
      </c>
      <c r="N8" s="73"/>
      <c r="O8" s="129">
        <f t="shared" si="0"/>
        <v>0</v>
      </c>
    </row>
    <row r="9" spans="2:15" x14ac:dyDescent="0.3">
      <c r="B9" s="8"/>
      <c r="C9" s="4"/>
      <c r="D9" s="27"/>
      <c r="E9" s="28"/>
      <c r="F9" s="124"/>
      <c r="G9" s="73"/>
      <c r="H9" s="129"/>
      <c r="I9" s="4">
        <v>900002</v>
      </c>
      <c r="J9" s="4" t="s">
        <v>85</v>
      </c>
      <c r="K9" s="27"/>
      <c r="L9" s="28"/>
      <c r="M9" s="124">
        <f>K9+L9</f>
        <v>0</v>
      </c>
      <c r="N9" s="73">
        <f>-'EX2-Postings 2016'!G7-'EX2-Postings 2016'!G10-'EX2-Postings 2016'!G12</f>
        <v>0</v>
      </c>
      <c r="O9" s="129">
        <f t="shared" si="0"/>
        <v>0</v>
      </c>
    </row>
    <row r="10" spans="2:15" x14ac:dyDescent="0.3">
      <c r="B10" s="11" t="s">
        <v>16</v>
      </c>
      <c r="C10" s="4"/>
      <c r="D10" s="27"/>
      <c r="E10" s="28"/>
      <c r="F10" s="124"/>
      <c r="G10" s="73"/>
      <c r="H10" s="129"/>
      <c r="I10" s="121" t="s">
        <v>18</v>
      </c>
      <c r="J10" s="4"/>
      <c r="K10" s="27"/>
      <c r="L10" s="28"/>
      <c r="M10" s="124"/>
      <c r="N10" s="73"/>
      <c r="O10" s="129">
        <f t="shared" si="0"/>
        <v>0</v>
      </c>
    </row>
    <row r="11" spans="2:15" x14ac:dyDescent="0.3">
      <c r="B11" s="8">
        <v>130100</v>
      </c>
      <c r="C11" s="4" t="s">
        <v>33</v>
      </c>
      <c r="D11" s="27">
        <f>'EX2-Postings 2016'!G4</f>
        <v>800000</v>
      </c>
      <c r="E11" s="28"/>
      <c r="F11" s="124">
        <f>D11+E11</f>
        <v>800000</v>
      </c>
      <c r="G11" s="73"/>
      <c r="H11" s="129">
        <f>D11+G11</f>
        <v>800000</v>
      </c>
      <c r="I11" s="4">
        <v>200100</v>
      </c>
      <c r="J11" s="4" t="s">
        <v>3</v>
      </c>
      <c r="K11" s="27">
        <f>-'EX2-Postings 2016'!G5-'EX2-Postings 2016'!G8</f>
        <v>-340000</v>
      </c>
      <c r="L11" s="28"/>
      <c r="M11" s="124">
        <f>K11+L11</f>
        <v>-340000</v>
      </c>
      <c r="N11" s="73"/>
      <c r="O11" s="129">
        <f t="shared" si="0"/>
        <v>-340000</v>
      </c>
    </row>
    <row r="12" spans="2:15" ht="15" thickBot="1" x14ac:dyDescent="0.35">
      <c r="B12" s="7">
        <v>110130</v>
      </c>
      <c r="C12" s="5" t="s">
        <v>2</v>
      </c>
      <c r="D12" s="30">
        <f>'EX2-Postings 2016'!G3</f>
        <v>5000000</v>
      </c>
      <c r="E12" s="31"/>
      <c r="F12" s="125">
        <f>D12+E12</f>
        <v>5000000</v>
      </c>
      <c r="G12" s="105"/>
      <c r="H12" s="130">
        <f>D12+G12</f>
        <v>5000000</v>
      </c>
      <c r="I12" s="5">
        <v>218170</v>
      </c>
      <c r="J12" s="5" t="s">
        <v>13</v>
      </c>
      <c r="K12" s="30">
        <f>-'EX2-Postings 2016'!G13</f>
        <v>-8000</v>
      </c>
      <c r="L12" s="31">
        <f>-'EX2-Postings 2016'!G14</f>
        <v>500</v>
      </c>
      <c r="M12" s="125">
        <f>K12+L12</f>
        <v>-7500</v>
      </c>
      <c r="N12" s="105">
        <f>-'EX2-Postings 2016'!G15</f>
        <v>3000</v>
      </c>
      <c r="O12" s="130">
        <f t="shared" si="0"/>
        <v>-5000</v>
      </c>
    </row>
    <row r="13" spans="2:15" ht="15" thickBot="1" x14ac:dyDescent="0.35">
      <c r="B13" s="106" t="s">
        <v>22</v>
      </c>
      <c r="C13" s="5"/>
      <c r="D13" s="30">
        <f>SUM(D5:D12)</f>
        <v>5881000</v>
      </c>
      <c r="E13" s="31">
        <f>SUM(E5:E12)</f>
        <v>4500</v>
      </c>
      <c r="F13" s="125">
        <f>SUM(F5:F12)</f>
        <v>5885500</v>
      </c>
      <c r="G13" s="105">
        <f>SUM(G5:G12)</f>
        <v>6000</v>
      </c>
      <c r="H13" s="130">
        <f>SUM(H5:H12)</f>
        <v>5887000</v>
      </c>
      <c r="I13" s="107" t="s">
        <v>23</v>
      </c>
      <c r="J13" s="5"/>
      <c r="K13" s="30">
        <f>SUM(K5:K12)</f>
        <v>-5881000</v>
      </c>
      <c r="L13" s="31">
        <f>SUM(L5:L12)</f>
        <v>-4500</v>
      </c>
      <c r="M13" s="125">
        <f>SUM(M5:M12)</f>
        <v>-5885500</v>
      </c>
      <c r="N13" s="105">
        <f>SUM(N5:N12)</f>
        <v>-6000</v>
      </c>
      <c r="O13" s="130">
        <f>SUM(O6:O12)</f>
        <v>-5887000</v>
      </c>
    </row>
    <row r="16" spans="2:15" ht="15" thickBot="1" x14ac:dyDescent="0.35"/>
    <row r="17" spans="2:8" x14ac:dyDescent="0.3">
      <c r="B17" s="154" t="s">
        <v>14</v>
      </c>
      <c r="C17" s="155"/>
      <c r="D17" s="155"/>
      <c r="E17" s="155"/>
      <c r="F17" s="155"/>
      <c r="G17" s="155"/>
      <c r="H17" s="156"/>
    </row>
    <row r="18" spans="2:8" ht="15" thickBot="1" x14ac:dyDescent="0.35">
      <c r="B18" s="58"/>
      <c r="C18" s="42"/>
      <c r="D18" s="18" t="s">
        <v>9</v>
      </c>
      <c r="E18" s="22" t="s">
        <v>10</v>
      </c>
      <c r="F18" s="122" t="s">
        <v>97</v>
      </c>
      <c r="G18" s="20" t="s">
        <v>11</v>
      </c>
      <c r="H18" s="127" t="s">
        <v>98</v>
      </c>
    </row>
    <row r="19" spans="2:8" x14ac:dyDescent="0.3">
      <c r="B19" s="11" t="s">
        <v>19</v>
      </c>
      <c r="C19" s="4"/>
      <c r="D19" s="2"/>
      <c r="E19" s="23"/>
      <c r="F19" s="123"/>
      <c r="G19" s="1"/>
      <c r="H19" s="128"/>
    </row>
    <row r="20" spans="2:8" x14ac:dyDescent="0.3">
      <c r="B20" s="8">
        <v>401300</v>
      </c>
      <c r="C20" s="4" t="s">
        <v>21</v>
      </c>
      <c r="D20" s="27"/>
      <c r="E20" s="28"/>
      <c r="F20" s="124"/>
      <c r="G20" s="73"/>
      <c r="H20" s="129"/>
    </row>
    <row r="21" spans="2:8" x14ac:dyDescent="0.3">
      <c r="B21" s="11" t="s">
        <v>20</v>
      </c>
      <c r="C21" s="4"/>
      <c r="D21" s="27"/>
      <c r="E21" s="28"/>
      <c r="F21" s="124"/>
      <c r="G21" s="73"/>
      <c r="H21" s="129"/>
    </row>
    <row r="22" spans="2:8" x14ac:dyDescent="0.3">
      <c r="B22" s="8">
        <v>607250</v>
      </c>
      <c r="C22" s="4" t="s">
        <v>4</v>
      </c>
      <c r="D22" s="27"/>
      <c r="E22" s="28"/>
      <c r="F22" s="124"/>
      <c r="G22" s="73"/>
      <c r="H22" s="129"/>
    </row>
    <row r="23" spans="2:8" x14ac:dyDescent="0.3">
      <c r="B23" s="8">
        <v>607260</v>
      </c>
      <c r="C23" s="4" t="s">
        <v>88</v>
      </c>
      <c r="D23" s="27"/>
      <c r="E23" s="28"/>
      <c r="F23" s="124"/>
      <c r="G23" s="73"/>
      <c r="H23" s="129"/>
    </row>
    <row r="24" spans="2:8" ht="15" thickBot="1" x14ac:dyDescent="0.35">
      <c r="B24" s="7">
        <v>618170</v>
      </c>
      <c r="C24" s="5" t="s">
        <v>12</v>
      </c>
      <c r="D24" s="30"/>
      <c r="E24" s="31"/>
      <c r="F24" s="125"/>
      <c r="G24" s="105"/>
      <c r="H24" s="130"/>
    </row>
    <row r="25" spans="2:8" ht="15" thickBot="1" x14ac:dyDescent="0.35">
      <c r="B25" s="106" t="s">
        <v>24</v>
      </c>
      <c r="C25" s="5"/>
      <c r="D25" s="30">
        <f>SUM(D19:D24)</f>
        <v>0</v>
      </c>
      <c r="E25" s="31">
        <f>SUM(E19:E24)</f>
        <v>0</v>
      </c>
      <c r="F25" s="125">
        <f>SUM(F19:F24)</f>
        <v>0</v>
      </c>
      <c r="G25" s="105">
        <f>SUM(G19:G24)</f>
        <v>0</v>
      </c>
      <c r="H25" s="130">
        <f>SUM(H19:H24)</f>
        <v>0</v>
      </c>
    </row>
  </sheetData>
  <mergeCells count="3">
    <mergeCell ref="B3:H3"/>
    <mergeCell ref="I3:O3"/>
    <mergeCell ref="B17:H17"/>
  </mergeCells>
  <pageMargins left="0.7" right="0.7" top="0.78740157499999996" bottom="0.78740157499999996" header="0.3" footer="0.3"/>
  <pageSetup paperSize="9"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zoomScale="126" zoomScaleNormal="126" workbookViewId="0">
      <selection activeCell="D13" sqref="D13"/>
    </sheetView>
  </sheetViews>
  <sheetFormatPr baseColWidth="10" defaultRowHeight="14.4" x14ac:dyDescent="0.3"/>
  <cols>
    <col min="1" max="1" width="1.33203125" style="41" customWidth="1"/>
    <col min="2" max="2" width="11.5546875" style="41"/>
    <col min="3" max="3" width="28.88671875" style="41" bestFit="1" customWidth="1"/>
    <col min="4" max="4" width="23.5546875" style="41" customWidth="1"/>
    <col min="5" max="5" width="25.5546875" style="41" customWidth="1"/>
    <col min="6" max="6" width="11.5546875" style="41"/>
    <col min="7" max="7" width="14.88671875" style="41" bestFit="1" customWidth="1"/>
    <col min="8" max="8" width="18.33203125" style="41" bestFit="1" customWidth="1"/>
    <col min="9" max="12" width="11.5546875" style="41"/>
    <col min="13" max="13" width="22.33203125" style="41" bestFit="1" customWidth="1"/>
    <col min="14" max="16" width="11.5546875" style="41"/>
    <col min="17" max="17" width="13.88671875" style="41" bestFit="1" customWidth="1"/>
    <col min="18" max="18" width="46.5546875" style="41" bestFit="1" customWidth="1"/>
    <col min="19" max="16384" width="11.5546875" style="41"/>
  </cols>
  <sheetData>
    <row r="1" spans="1:16" ht="15" thickBot="1" x14ac:dyDescent="0.35"/>
    <row r="2" spans="1:16" s="133" customFormat="1" x14ac:dyDescent="0.3">
      <c r="A2" s="41"/>
      <c r="B2" s="157" t="s">
        <v>25</v>
      </c>
      <c r="C2" s="158" t="s">
        <v>26</v>
      </c>
      <c r="D2" s="158" t="s">
        <v>28</v>
      </c>
      <c r="E2" s="158" t="s">
        <v>29</v>
      </c>
      <c r="F2" s="158" t="s">
        <v>30</v>
      </c>
      <c r="G2" s="158" t="s">
        <v>31</v>
      </c>
      <c r="H2" s="158" t="s">
        <v>34</v>
      </c>
      <c r="I2" s="41"/>
      <c r="J2" s="41"/>
      <c r="K2" s="41"/>
      <c r="L2" s="41"/>
      <c r="M2" s="41"/>
      <c r="N2" s="41"/>
      <c r="O2" s="41"/>
      <c r="P2" s="41"/>
    </row>
    <row r="3" spans="1:16" x14ac:dyDescent="0.3">
      <c r="B3" s="163">
        <v>43194</v>
      </c>
      <c r="C3" s="164" t="s">
        <v>109</v>
      </c>
      <c r="D3" s="115">
        <v>130100</v>
      </c>
      <c r="E3" s="115">
        <v>401300</v>
      </c>
      <c r="F3" s="83" t="s">
        <v>9</v>
      </c>
      <c r="G3" s="26">
        <v>500000</v>
      </c>
      <c r="H3" s="115"/>
    </row>
    <row r="4" spans="1:16" x14ac:dyDescent="0.3">
      <c r="B4" s="163"/>
      <c r="C4" s="164"/>
      <c r="D4" s="115">
        <v>607250</v>
      </c>
      <c r="E4" s="115">
        <v>180150</v>
      </c>
      <c r="F4" s="83" t="s">
        <v>9</v>
      </c>
      <c r="G4" s="169">
        <f>SUM('EX2-BSIS-E'!D6:D8)</f>
        <v>81000</v>
      </c>
      <c r="H4" s="115"/>
    </row>
    <row r="5" spans="1:16" x14ac:dyDescent="0.3">
      <c r="B5" s="163"/>
      <c r="C5" s="164"/>
      <c r="D5" s="115">
        <v>607250</v>
      </c>
      <c r="E5" s="115">
        <v>180150</v>
      </c>
      <c r="F5" s="21" t="s">
        <v>10</v>
      </c>
      <c r="G5" s="169">
        <f>SUM('EX2-BSIS-E'!F6:F8)</f>
        <v>85500</v>
      </c>
      <c r="H5" s="115"/>
    </row>
    <row r="6" spans="1:16" x14ac:dyDescent="0.3">
      <c r="B6" s="163"/>
      <c r="C6" s="164"/>
      <c r="D6" s="115">
        <v>607250</v>
      </c>
      <c r="E6" s="115">
        <v>180150</v>
      </c>
      <c r="F6" s="13" t="s">
        <v>11</v>
      </c>
      <c r="G6" s="169">
        <f>SUM('EX2-BSIS-E'!H6:H8)</f>
        <v>87000</v>
      </c>
      <c r="H6" s="115"/>
    </row>
    <row r="7" spans="1:16" x14ac:dyDescent="0.3">
      <c r="B7" s="163"/>
      <c r="C7" s="164"/>
      <c r="D7" s="161">
        <v>607250</v>
      </c>
      <c r="E7" s="161">
        <v>180150</v>
      </c>
      <c r="F7" s="161" t="s">
        <v>10</v>
      </c>
      <c r="G7" s="165">
        <f>-G4</f>
        <v>-81000</v>
      </c>
      <c r="H7" s="161" t="s">
        <v>77</v>
      </c>
    </row>
    <row r="8" spans="1:16" x14ac:dyDescent="0.3">
      <c r="B8" s="163"/>
      <c r="C8" s="164"/>
      <c r="D8" s="162">
        <v>607250</v>
      </c>
      <c r="E8" s="162">
        <v>180150</v>
      </c>
      <c r="F8" s="162" t="s">
        <v>11</v>
      </c>
      <c r="G8" s="166">
        <f>G7</f>
        <v>-81000</v>
      </c>
      <c r="H8" s="162" t="str">
        <f>H7</f>
        <v>Reversal CUR posting</v>
      </c>
    </row>
  </sheetData>
  <mergeCells count="2">
    <mergeCell ref="C3:C8"/>
    <mergeCell ref="B3:B8"/>
  </mergeCells>
  <pageMargins left="0.7" right="0.7" top="0.78740157499999996" bottom="0.78740157499999996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5"/>
  <sheetViews>
    <sheetView topLeftCell="F1" zoomScale="90" zoomScaleNormal="90" workbookViewId="0">
      <selection activeCell="O15" sqref="O15"/>
    </sheetView>
  </sheetViews>
  <sheetFormatPr baseColWidth="10" defaultRowHeight="14.4" x14ac:dyDescent="0.3"/>
  <cols>
    <col min="1" max="1" width="2.6640625" style="41" customWidth="1"/>
    <col min="2" max="2" width="11.5546875" style="41"/>
    <col min="3" max="3" width="28.88671875" style="41" bestFit="1" customWidth="1"/>
    <col min="4" max="4" width="14.21875" style="41" bestFit="1" customWidth="1"/>
    <col min="5" max="5" width="12.6640625" style="41" bestFit="1" customWidth="1"/>
    <col min="6" max="6" width="12.6640625" style="41" customWidth="1"/>
    <col min="7" max="7" width="12.6640625" style="41" bestFit="1" customWidth="1"/>
    <col min="8" max="8" width="12.6640625" style="41" customWidth="1"/>
    <col min="9" max="9" width="11.5546875" style="41"/>
    <col min="10" max="10" width="24.6640625" style="41" bestFit="1" customWidth="1"/>
    <col min="11" max="11" width="14.88671875" style="41" bestFit="1" customWidth="1"/>
    <col min="12" max="12" width="13.33203125" style="41" bestFit="1" customWidth="1"/>
    <col min="13" max="13" width="13.33203125" style="41" customWidth="1"/>
    <col min="14" max="14" width="13.33203125" style="41" bestFit="1" customWidth="1"/>
    <col min="15" max="15" width="13.33203125" style="41" customWidth="1"/>
    <col min="16" max="17" width="11.5546875" style="41"/>
    <col min="18" max="18" width="22.33203125" style="41" bestFit="1" customWidth="1"/>
    <col min="19" max="21" width="11.5546875" style="41"/>
    <col min="22" max="22" width="13.88671875" style="41" bestFit="1" customWidth="1"/>
    <col min="23" max="23" width="46.5546875" style="41" bestFit="1" customWidth="1"/>
    <col min="24" max="16384" width="11.5546875" style="41"/>
  </cols>
  <sheetData>
    <row r="1" spans="2:15" x14ac:dyDescent="0.3">
      <c r="B1" s="138">
        <v>43465</v>
      </c>
    </row>
    <row r="2" spans="2:15" ht="15" thickBot="1" x14ac:dyDescent="0.35"/>
    <row r="3" spans="2:15" x14ac:dyDescent="0.3">
      <c r="B3" s="154" t="s">
        <v>5</v>
      </c>
      <c r="C3" s="155"/>
      <c r="D3" s="155"/>
      <c r="E3" s="155"/>
      <c r="F3" s="155"/>
      <c r="G3" s="155"/>
      <c r="H3" s="156"/>
      <c r="I3" s="155" t="s">
        <v>6</v>
      </c>
      <c r="J3" s="155"/>
      <c r="K3" s="155"/>
      <c r="L3" s="155"/>
      <c r="M3" s="155"/>
      <c r="N3" s="155"/>
      <c r="O3" s="156"/>
    </row>
    <row r="4" spans="2:15" ht="15" thickBot="1" x14ac:dyDescent="0.35">
      <c r="B4" s="58"/>
      <c r="C4" s="42"/>
      <c r="D4" s="18" t="s">
        <v>9</v>
      </c>
      <c r="E4" s="22" t="s">
        <v>10</v>
      </c>
      <c r="F4" s="122" t="s">
        <v>97</v>
      </c>
      <c r="G4" s="20" t="s">
        <v>11</v>
      </c>
      <c r="H4" s="127" t="s">
        <v>98</v>
      </c>
      <c r="I4" s="42"/>
      <c r="J4" s="42"/>
      <c r="K4" s="18" t="s">
        <v>9</v>
      </c>
      <c r="L4" s="22" t="s">
        <v>10</v>
      </c>
      <c r="M4" s="122" t="s">
        <v>97</v>
      </c>
      <c r="N4" s="20" t="s">
        <v>11</v>
      </c>
      <c r="O4" s="127" t="s">
        <v>98</v>
      </c>
    </row>
    <row r="5" spans="2:15" x14ac:dyDescent="0.3">
      <c r="B5" s="11" t="s">
        <v>15</v>
      </c>
      <c r="C5" s="4"/>
      <c r="D5" s="2"/>
      <c r="E5" s="23"/>
      <c r="F5" s="123"/>
      <c r="G5" s="1"/>
      <c r="H5" s="128"/>
      <c r="I5" s="121" t="s">
        <v>17</v>
      </c>
      <c r="J5" s="4"/>
      <c r="K5" s="19"/>
      <c r="L5" s="24"/>
      <c r="M5" s="126"/>
      <c r="N5" s="74"/>
      <c r="O5" s="131"/>
    </row>
    <row r="6" spans="2:15" x14ac:dyDescent="0.3">
      <c r="B6" s="8">
        <v>180150</v>
      </c>
      <c r="C6" s="4" t="s">
        <v>0</v>
      </c>
      <c r="D6" s="27">
        <f>'EX2-Postings 2016'!G5+'EX2-Postings 2016'!G8-'EX2-Postings 2017'!G6-'EX2-Postings 2018'!G4</f>
        <v>32996</v>
      </c>
      <c r="E6" s="28">
        <f>'EX2-Postings 2016'!G6+'EX2-Postings 2016'!G9+'EX2-Postings 2016'!G11-'EX2-Postings 2017'!G7-'EX2-Postings 2017'!G9-'EX2-Postings 2018'!G5-'EX2-Postings 2018'!G7</f>
        <v>-15992</v>
      </c>
      <c r="F6" s="124">
        <f>D6+E6</f>
        <v>17004</v>
      </c>
      <c r="G6" s="73">
        <f>'EX2-Postings 2016'!G7+'EX2-Postings 2016'!G10+'EX2-Postings 2016'!G12-'EX2-Postings 2017'!G8-'EX2-Postings 2017'!G10-'EX2-Postings 2018'!G6-'EX2-Postings 2018'!G8</f>
        <v>-21668</v>
      </c>
      <c r="H6" s="129">
        <f>D6+G6</f>
        <v>11328</v>
      </c>
      <c r="I6" s="4">
        <v>300110</v>
      </c>
      <c r="J6" s="4" t="s">
        <v>7</v>
      </c>
      <c r="K6" s="36">
        <f>-'EX2-Postings 2016'!G3</f>
        <v>-5000000</v>
      </c>
      <c r="L6" s="28"/>
      <c r="M6" s="124">
        <f>K6+L6</f>
        <v>-5000000</v>
      </c>
      <c r="N6" s="73"/>
      <c r="O6" s="129">
        <f t="shared" ref="O6:O12" si="0">K6+N6</f>
        <v>-5000000</v>
      </c>
    </row>
    <row r="7" spans="2:15" x14ac:dyDescent="0.3">
      <c r="B7" s="8">
        <v>180250</v>
      </c>
      <c r="C7" s="4" t="s">
        <v>1</v>
      </c>
      <c r="D7" s="27">
        <f>-'EX2-Postings 2016'!G16-'EX2-Postings 2016'!G19</f>
        <v>-33996</v>
      </c>
      <c r="E7" s="28">
        <f>-'EX2-Postings 2016'!G17-'EX2-Postings 2016'!G20-'EX2-Postings 2016'!G22</f>
        <v>16992</v>
      </c>
      <c r="F7" s="124">
        <f>D7+E7</f>
        <v>-17004</v>
      </c>
      <c r="G7" s="73">
        <f>-'EX2-Postings 2016'!G18-'EX2-Postings 2016'!G21-'EX2-Postings 2016'!G23</f>
        <v>22668</v>
      </c>
      <c r="H7" s="129">
        <f>D7+G7</f>
        <v>-11328</v>
      </c>
      <c r="I7" s="4">
        <v>300160</v>
      </c>
      <c r="J7" s="4" t="s">
        <v>8</v>
      </c>
      <c r="K7" s="27">
        <f>'YE2017 Voucher'!L12</f>
        <v>-533000</v>
      </c>
      <c r="L7" s="28">
        <f>'YE2017 Voucher'!L18</f>
        <v>-5000</v>
      </c>
      <c r="M7" s="124">
        <f>K7+L7</f>
        <v>-538000</v>
      </c>
      <c r="N7" s="73">
        <f>'YE2017 Voucher'!L23</f>
        <v>-9000</v>
      </c>
      <c r="O7" s="129">
        <f t="shared" si="0"/>
        <v>-542000</v>
      </c>
    </row>
    <row r="8" spans="2:15" x14ac:dyDescent="0.3">
      <c r="B8" s="8">
        <v>180260</v>
      </c>
      <c r="C8" s="4" t="s">
        <v>103</v>
      </c>
      <c r="D8" s="27">
        <f>'EX2-Postings 2017'!G3</f>
        <v>1000</v>
      </c>
      <c r="E8" s="28">
        <f>'EX2-Postings 2017'!G4</f>
        <v>-1000</v>
      </c>
      <c r="F8" s="124">
        <f>D8+E8</f>
        <v>0</v>
      </c>
      <c r="G8" s="73">
        <f>'EX2-Postings 2017'!G5</f>
        <v>-1000</v>
      </c>
      <c r="H8" s="129">
        <f>D8+G8</f>
        <v>0</v>
      </c>
      <c r="I8" s="4">
        <v>900001</v>
      </c>
      <c r="J8" s="4" t="s">
        <v>84</v>
      </c>
      <c r="K8" s="27"/>
      <c r="L8" s="28">
        <f>-'EX2-Postings 2016'!G6-'EX2-Postings 2016'!G9-'EX2-Postings 2016'!G11</f>
        <v>0</v>
      </c>
      <c r="M8" s="124">
        <f>K8+L8</f>
        <v>0</v>
      </c>
      <c r="N8" s="73"/>
      <c r="O8" s="129">
        <f t="shared" si="0"/>
        <v>0</v>
      </c>
    </row>
    <row r="9" spans="2:15" x14ac:dyDescent="0.3">
      <c r="B9" s="8"/>
      <c r="C9" s="4"/>
      <c r="D9" s="27"/>
      <c r="E9" s="28"/>
      <c r="F9" s="124"/>
      <c r="G9" s="73"/>
      <c r="H9" s="129"/>
      <c r="I9" s="4">
        <v>900002</v>
      </c>
      <c r="J9" s="4" t="s">
        <v>85</v>
      </c>
      <c r="K9" s="27"/>
      <c r="L9" s="28"/>
      <c r="M9" s="124">
        <f>K9+L9</f>
        <v>0</v>
      </c>
      <c r="N9" s="73">
        <f>-'EX2-Postings 2016'!G7-'EX2-Postings 2016'!G10-'EX2-Postings 2016'!G12</f>
        <v>0</v>
      </c>
      <c r="O9" s="129">
        <f t="shared" si="0"/>
        <v>0</v>
      </c>
    </row>
    <row r="10" spans="2:15" x14ac:dyDescent="0.3">
      <c r="B10" s="11" t="s">
        <v>16</v>
      </c>
      <c r="C10" s="4"/>
      <c r="D10" s="27"/>
      <c r="E10" s="28"/>
      <c r="F10" s="124"/>
      <c r="G10" s="73"/>
      <c r="H10" s="129"/>
      <c r="I10" s="121" t="s">
        <v>18</v>
      </c>
      <c r="J10" s="4"/>
      <c r="K10" s="27"/>
      <c r="L10" s="28"/>
      <c r="M10" s="124"/>
      <c r="N10" s="73"/>
      <c r="O10" s="129">
        <f t="shared" si="0"/>
        <v>0</v>
      </c>
    </row>
    <row r="11" spans="2:15" x14ac:dyDescent="0.3">
      <c r="B11" s="8">
        <v>130100</v>
      </c>
      <c r="C11" s="4" t="s">
        <v>33</v>
      </c>
      <c r="D11" s="27">
        <f>'EX2-Postings 2016'!G4+'EX2-Postings 2018'!G3</f>
        <v>1300000</v>
      </c>
      <c r="E11" s="28"/>
      <c r="F11" s="124">
        <f>D11+E11</f>
        <v>1300000</v>
      </c>
      <c r="G11" s="73"/>
      <c r="H11" s="129">
        <f>D11+G11</f>
        <v>1300000</v>
      </c>
      <c r="I11" s="4">
        <v>200100</v>
      </c>
      <c r="J11" s="4" t="s">
        <v>3</v>
      </c>
      <c r="K11" s="27">
        <f>-'EX2-Postings 2016'!G5-'EX2-Postings 2016'!G8</f>
        <v>-340000</v>
      </c>
      <c r="L11" s="28"/>
      <c r="M11" s="124">
        <f>K11+L11</f>
        <v>-340000</v>
      </c>
      <c r="N11" s="73"/>
      <c r="O11" s="129">
        <f t="shared" si="0"/>
        <v>-340000</v>
      </c>
    </row>
    <row r="12" spans="2:15" ht="15" thickBot="1" x14ac:dyDescent="0.35">
      <c r="B12" s="7">
        <v>110130</v>
      </c>
      <c r="C12" s="5" t="s">
        <v>2</v>
      </c>
      <c r="D12" s="30">
        <f>'EX2-Postings 2016'!G3</f>
        <v>5000000</v>
      </c>
      <c r="E12" s="31"/>
      <c r="F12" s="125">
        <f>D12+E12</f>
        <v>5000000</v>
      </c>
      <c r="G12" s="105"/>
      <c r="H12" s="130">
        <f>D12+G12</f>
        <v>5000000</v>
      </c>
      <c r="I12" s="5">
        <v>218170</v>
      </c>
      <c r="J12" s="5" t="s">
        <v>13</v>
      </c>
      <c r="K12" s="30">
        <f>-'EX2-Postings 2016'!G13</f>
        <v>-8000</v>
      </c>
      <c r="L12" s="31">
        <f>-'EX2-Postings 2016'!G14</f>
        <v>500</v>
      </c>
      <c r="M12" s="125">
        <f>K12+L12</f>
        <v>-7500</v>
      </c>
      <c r="N12" s="105">
        <f>-'EX2-Postings 2016'!G15</f>
        <v>3000</v>
      </c>
      <c r="O12" s="130">
        <f t="shared" si="0"/>
        <v>-5000</v>
      </c>
    </row>
    <row r="13" spans="2:15" ht="15" thickBot="1" x14ac:dyDescent="0.35">
      <c r="B13" s="106" t="s">
        <v>22</v>
      </c>
      <c r="C13" s="5"/>
      <c r="D13" s="30">
        <f>SUM(D5:D12)</f>
        <v>6300000</v>
      </c>
      <c r="E13" s="31">
        <f>SUM(E5:E12)</f>
        <v>0</v>
      </c>
      <c r="F13" s="125">
        <f>SUM(F5:F12)</f>
        <v>6300000</v>
      </c>
      <c r="G13" s="105">
        <f>SUM(G5:G12)</f>
        <v>0</v>
      </c>
      <c r="H13" s="130">
        <f>SUM(H5:H12)</f>
        <v>6300000</v>
      </c>
      <c r="I13" s="107" t="s">
        <v>23</v>
      </c>
      <c r="J13" s="5"/>
      <c r="K13" s="30">
        <f>SUM(K5:K12)</f>
        <v>-5881000</v>
      </c>
      <c r="L13" s="31">
        <f>SUM(L5:L12)</f>
        <v>-4500</v>
      </c>
      <c r="M13" s="125">
        <f>SUM(M5:M12)</f>
        <v>-5885500</v>
      </c>
      <c r="N13" s="105">
        <f>SUM(N5:N12)</f>
        <v>-6000</v>
      </c>
      <c r="O13" s="130">
        <f>SUM(O6:O12)</f>
        <v>-5887000</v>
      </c>
    </row>
    <row r="16" spans="2:15" ht="15" thickBot="1" x14ac:dyDescent="0.35"/>
    <row r="17" spans="2:8" x14ac:dyDescent="0.3">
      <c r="B17" s="154" t="s">
        <v>14</v>
      </c>
      <c r="C17" s="155"/>
      <c r="D17" s="155"/>
      <c r="E17" s="155"/>
      <c r="F17" s="155"/>
      <c r="G17" s="155"/>
      <c r="H17" s="156"/>
    </row>
    <row r="18" spans="2:8" ht="15" thickBot="1" x14ac:dyDescent="0.35">
      <c r="B18" s="58"/>
      <c r="C18" s="42"/>
      <c r="D18" s="18" t="s">
        <v>9</v>
      </c>
      <c r="E18" s="22" t="s">
        <v>10</v>
      </c>
      <c r="F18" s="122" t="s">
        <v>97</v>
      </c>
      <c r="G18" s="20" t="s">
        <v>11</v>
      </c>
      <c r="H18" s="127" t="s">
        <v>98</v>
      </c>
    </row>
    <row r="19" spans="2:8" x14ac:dyDescent="0.3">
      <c r="B19" s="11" t="s">
        <v>19</v>
      </c>
      <c r="C19" s="4"/>
      <c r="D19" s="2"/>
      <c r="E19" s="23"/>
      <c r="F19" s="123"/>
      <c r="G19" s="1"/>
      <c r="H19" s="128"/>
    </row>
    <row r="20" spans="2:8" x14ac:dyDescent="0.3">
      <c r="B20" s="8">
        <v>401300</v>
      </c>
      <c r="C20" s="4" t="s">
        <v>21</v>
      </c>
      <c r="D20" s="27">
        <f>-'EX2-Postings 2018'!G3</f>
        <v>-500000</v>
      </c>
      <c r="E20" s="28"/>
      <c r="F20" s="124">
        <f>D20+E20</f>
        <v>-500000</v>
      </c>
      <c r="G20" s="73"/>
      <c r="H20" s="129">
        <f>D20+G20</f>
        <v>-500000</v>
      </c>
    </row>
    <row r="21" spans="2:8" x14ac:dyDescent="0.3">
      <c r="B21" s="11" t="s">
        <v>20</v>
      </c>
      <c r="C21" s="4"/>
      <c r="D21" s="27"/>
      <c r="E21" s="28"/>
      <c r="F21" s="124"/>
      <c r="G21" s="73"/>
      <c r="H21" s="129"/>
    </row>
    <row r="22" spans="2:8" x14ac:dyDescent="0.3">
      <c r="B22" s="8">
        <v>607250</v>
      </c>
      <c r="C22" s="4" t="s">
        <v>4</v>
      </c>
      <c r="D22" s="27">
        <f>'EX2-Postings 2018'!G4</f>
        <v>81000</v>
      </c>
      <c r="E22" s="28">
        <f>'EX2-Postings 2018'!G5+'EX2-Postings 2018'!G7</f>
        <v>4500</v>
      </c>
      <c r="F22" s="124">
        <f>D22+E22</f>
        <v>85500</v>
      </c>
      <c r="G22" s="73">
        <f>'EX2-Postings 2018'!G6+'EX2-Postings 2018'!G8</f>
        <v>6000</v>
      </c>
      <c r="H22" s="129">
        <f>D22+G22</f>
        <v>87000</v>
      </c>
    </row>
    <row r="23" spans="2:8" x14ac:dyDescent="0.3">
      <c r="B23" s="8">
        <v>607260</v>
      </c>
      <c r="C23" s="4" t="s">
        <v>88</v>
      </c>
      <c r="D23" s="27"/>
      <c r="E23" s="28"/>
      <c r="F23" s="124"/>
      <c r="G23" s="73"/>
      <c r="H23" s="129"/>
    </row>
    <row r="24" spans="2:8" ht="15" thickBot="1" x14ac:dyDescent="0.35">
      <c r="B24" s="7">
        <v>618170</v>
      </c>
      <c r="C24" s="5" t="s">
        <v>12</v>
      </c>
      <c r="D24" s="30"/>
      <c r="E24" s="31"/>
      <c r="F24" s="125"/>
      <c r="G24" s="105"/>
      <c r="H24" s="130"/>
    </row>
    <row r="25" spans="2:8" ht="15" thickBot="1" x14ac:dyDescent="0.35">
      <c r="B25" s="106" t="s">
        <v>24</v>
      </c>
      <c r="C25" s="5"/>
      <c r="D25" s="30">
        <f>SUM(D19:D24)</f>
        <v>-419000</v>
      </c>
      <c r="E25" s="31">
        <f>SUM(E19:E24)</f>
        <v>4500</v>
      </c>
      <c r="F25" s="125">
        <f>SUM(F19:F24)</f>
        <v>-414500</v>
      </c>
      <c r="G25" s="105">
        <f>SUM(G19:G24)</f>
        <v>6000</v>
      </c>
      <c r="H25" s="130">
        <f>SUM(H19:H24)</f>
        <v>-413000</v>
      </c>
    </row>
  </sheetData>
  <mergeCells count="3">
    <mergeCell ref="B3:H3"/>
    <mergeCell ref="I3:O3"/>
    <mergeCell ref="B17:H17"/>
  </mergeCells>
  <pageMargins left="0.7" right="0.7" top="0.78740157499999996" bottom="0.78740157499999996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11</vt:i4>
      </vt:variant>
    </vt:vector>
  </HeadingPairs>
  <TitlesOfParts>
    <vt:vector size="11" baseType="lpstr">
      <vt:lpstr>EX2-Postings 2016</vt:lpstr>
      <vt:lpstr>EX2-BSIS-A</vt:lpstr>
      <vt:lpstr>EX2-BSIS-B</vt:lpstr>
      <vt:lpstr>YE2016 Voucher</vt:lpstr>
      <vt:lpstr>EX2-BSIS-C</vt:lpstr>
      <vt:lpstr>EX2-Postings 2017</vt:lpstr>
      <vt:lpstr>EX2-BSIS-D</vt:lpstr>
      <vt:lpstr>YE2017 Voucher</vt:lpstr>
      <vt:lpstr>EX2-BSIS-E</vt:lpstr>
      <vt:lpstr>EX2-Postings 2018</vt:lpstr>
      <vt:lpstr>EX2-BSIS-F</vt:lpstr>
    </vt:vector>
  </TitlesOfParts>
  <Company>Sycor GmbH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Reinhard, Ludwig</dc:creator>
  <cp:lastModifiedBy>Reinhard, Ludwig</cp:lastModifiedBy>
  <dcterms:created xsi:type="dcterms:W3CDTF">2018-08-03T07:41:19Z</dcterms:created>
  <dcterms:modified xsi:type="dcterms:W3CDTF">2018-08-30T10:45:06Z</dcterms:modified>
</cp:coreProperties>
</file>